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4795" windowHeight="11760" tabRatio="847"/>
  </bookViews>
  <sheets>
    <sheet name="사업예산 요약" sheetId="1" r:id="rId1"/>
    <sheet name="원가계산서" sheetId="2" r:id="rId2"/>
    <sheet name="집계표" sheetId="3" r:id="rId3"/>
    <sheet name="내역서" sheetId="4" r:id="rId4"/>
    <sheet name="사업 전 전기요금" sheetId="5" r:id="rId5"/>
    <sheet name="사업 후 전기요금" sheetId="6" r:id="rId6"/>
    <sheet name="지급이자산출서" sheetId="7" r:id="rId7"/>
    <sheet name="일위대가목록" sheetId="8" r:id="rId8"/>
    <sheet name="일위대가" sheetId="9" r:id="rId9"/>
    <sheet name="단가대비표" sheetId="10" r:id="rId10"/>
    <sheet name="Sheet2" sheetId="11" r:id="rId11"/>
    <sheet name="Sheet3" sheetId="12" r:id="rId12"/>
  </sheets>
  <externalReferences>
    <externalReference r:id="rId13"/>
    <externalReference r:id="rId14"/>
  </externalReferences>
  <definedNames>
    <definedName name="_xlnm.Print_Area" localSheetId="3">[1]공종별내역서!$A$1:$M$435</definedName>
    <definedName name="_xlnm.Print_Area" localSheetId="9">#REF!</definedName>
    <definedName name="_xlnm.Print_Area" localSheetId="4">'사업 전 전기요금'!$A$1:$K$26</definedName>
    <definedName name="_xlnm.Print_Area" localSheetId="5">'사업 후 전기요금'!$A$1:$K$25</definedName>
    <definedName name="_xlnm.Print_Area" localSheetId="0">'사업예산 요약'!$A$1:$D$17</definedName>
    <definedName name="_xlnm.Print_Area" localSheetId="8">[2]일위대가!$A$1:$M$44</definedName>
    <definedName name="_xlnm.Print_Area" localSheetId="7">[2]일위대가목록!$A$1:$J$11</definedName>
    <definedName name="_xlnm.Print_Area" localSheetId="6">지급이자산출서!$A$1:$L$152</definedName>
    <definedName name="_xlnm.Print_Area" localSheetId="2">[1]공종별집계표!$A$1:$M$48</definedName>
    <definedName name="_xlnm.Print_Area">[1]단가대비표!$A$1:$X$147</definedName>
    <definedName name="_xlnm.Print_Titles" localSheetId="3">[1]공종별내역서!$1:$3</definedName>
    <definedName name="_xlnm.Print_Titles" localSheetId="9">#REF!</definedName>
    <definedName name="_xlnm.Print_Titles" localSheetId="8">[2]일위대가!$1:$3</definedName>
    <definedName name="_xlnm.Print_Titles" localSheetId="7">[2]일위대가목록!$1:$3</definedName>
    <definedName name="_xlnm.Print_Titles" localSheetId="2">[1]공종별집계표!$1:$4</definedName>
    <definedName name="_xlnm.Print_Titles">[1]일위대가목록!$1:$3</definedName>
  </definedNames>
  <calcPr calcId="162913"/>
</workbook>
</file>

<file path=xl/calcChain.xml><?xml version="1.0" encoding="utf-8"?>
<calcChain xmlns="http://schemas.openxmlformats.org/spreadsheetml/2006/main">
  <c r="O12" i="10" l="1"/>
  <c r="O11" i="10"/>
  <c r="O10" i="10"/>
  <c r="O9" i="10"/>
  <c r="O8" i="10"/>
  <c r="O7" i="10"/>
  <c r="O6" i="10"/>
  <c r="O5" i="10"/>
  <c r="J33" i="9"/>
  <c r="H33" i="9"/>
  <c r="I32" i="9"/>
  <c r="J32" i="9" s="1"/>
  <c r="J34" i="9" s="1"/>
  <c r="G32" i="9"/>
  <c r="E32" i="9"/>
  <c r="F32" i="9" s="1"/>
  <c r="L32" i="9" s="1"/>
  <c r="D32" i="9"/>
  <c r="H32" i="9" s="1"/>
  <c r="H34" i="9" s="1"/>
  <c r="F9" i="8" s="1"/>
  <c r="K31" i="9"/>
  <c r="J31" i="9"/>
  <c r="I31" i="9"/>
  <c r="G31" i="9"/>
  <c r="H31" i="9" s="1"/>
  <c r="F31" i="9"/>
  <c r="E31" i="9"/>
  <c r="H28" i="9"/>
  <c r="F8" i="8" s="1"/>
  <c r="K27" i="9"/>
  <c r="J27" i="9"/>
  <c r="H27" i="9"/>
  <c r="E27" i="9"/>
  <c r="F27" i="9" s="1"/>
  <c r="L27" i="9" s="1"/>
  <c r="I26" i="9"/>
  <c r="H26" i="9"/>
  <c r="G26" i="9"/>
  <c r="E26" i="9"/>
  <c r="D26" i="9"/>
  <c r="I25" i="9"/>
  <c r="J25" i="9" s="1"/>
  <c r="H25" i="9"/>
  <c r="G25" i="9"/>
  <c r="E25" i="9"/>
  <c r="K25" i="9" s="1"/>
  <c r="J21" i="9"/>
  <c r="H21" i="9"/>
  <c r="I20" i="9"/>
  <c r="G20" i="9"/>
  <c r="E20" i="9"/>
  <c r="D20" i="9"/>
  <c r="J16" i="9"/>
  <c r="H16" i="9"/>
  <c r="J15" i="9"/>
  <c r="J17" i="9" s="1"/>
  <c r="I15" i="9"/>
  <c r="G15" i="9"/>
  <c r="F15" i="9"/>
  <c r="E15" i="9"/>
  <c r="D15" i="9"/>
  <c r="J11" i="9"/>
  <c r="H11" i="9"/>
  <c r="E11" i="9"/>
  <c r="F11" i="9" s="1"/>
  <c r="L11" i="9" s="1"/>
  <c r="J10" i="9"/>
  <c r="J12" i="9" s="1"/>
  <c r="G5" i="8" s="1"/>
  <c r="I10" i="9"/>
  <c r="H10" i="9"/>
  <c r="H12" i="9" s="1"/>
  <c r="F5" i="8" s="1"/>
  <c r="G10" i="9"/>
  <c r="F10" i="9"/>
  <c r="E10" i="9"/>
  <c r="K10" i="9" s="1"/>
  <c r="J6" i="9"/>
  <c r="H6" i="9"/>
  <c r="K5" i="9"/>
  <c r="I5" i="9"/>
  <c r="J5" i="9" s="1"/>
  <c r="G5" i="9"/>
  <c r="H5" i="9" s="1"/>
  <c r="E5" i="9"/>
  <c r="F5" i="9" s="1"/>
  <c r="L5" i="9" s="1"/>
  <c r="G9" i="8"/>
  <c r="G8" i="8"/>
  <c r="G6" i="8"/>
  <c r="D6" i="7"/>
  <c r="K4" i="6"/>
  <c r="J4" i="6"/>
  <c r="I4" i="6"/>
  <c r="H4" i="6"/>
  <c r="G4" i="6"/>
  <c r="D4" i="6"/>
  <c r="J3" i="6"/>
  <c r="I3" i="6"/>
  <c r="G3" i="6"/>
  <c r="I4" i="5"/>
  <c r="K4" i="5" s="1"/>
  <c r="G4" i="5"/>
  <c r="I3" i="5"/>
  <c r="G3" i="5"/>
  <c r="K106" i="4"/>
  <c r="J106" i="4"/>
  <c r="H106" i="4"/>
  <c r="F106" i="4"/>
  <c r="L106" i="4" s="1"/>
  <c r="K105" i="4"/>
  <c r="J105" i="4"/>
  <c r="H105" i="4"/>
  <c r="F105" i="4"/>
  <c r="K104" i="4"/>
  <c r="J104" i="4"/>
  <c r="H104" i="4"/>
  <c r="F104" i="4"/>
  <c r="L104" i="4" s="1"/>
  <c r="K103" i="4"/>
  <c r="J103" i="4"/>
  <c r="H103" i="4"/>
  <c r="F103" i="4"/>
  <c r="L103" i="4" s="1"/>
  <c r="K102" i="4"/>
  <c r="J102" i="4"/>
  <c r="H102" i="4"/>
  <c r="F102" i="4"/>
  <c r="L102" i="4" s="1"/>
  <c r="H101" i="4"/>
  <c r="F101" i="4"/>
  <c r="K85" i="4"/>
  <c r="J85" i="4"/>
  <c r="L85" i="4" s="1"/>
  <c r="K84" i="4"/>
  <c r="J84" i="4"/>
  <c r="H84" i="4"/>
  <c r="F84" i="4"/>
  <c r="L84" i="4" s="1"/>
  <c r="K83" i="4"/>
  <c r="J83" i="4"/>
  <c r="H83" i="4"/>
  <c r="F83" i="4"/>
  <c r="L83" i="4" s="1"/>
  <c r="K82" i="4"/>
  <c r="J82" i="4"/>
  <c r="I80" i="4" s="1"/>
  <c r="H82" i="4"/>
  <c r="F82" i="4"/>
  <c r="L82" i="4" s="1"/>
  <c r="K81" i="4"/>
  <c r="J81" i="4"/>
  <c r="H81" i="4"/>
  <c r="F81" i="4"/>
  <c r="L81" i="4" s="1"/>
  <c r="H80" i="4"/>
  <c r="F80" i="4"/>
  <c r="J79" i="4"/>
  <c r="G79" i="4"/>
  <c r="K79" i="4" s="1"/>
  <c r="F79" i="4"/>
  <c r="J78" i="4"/>
  <c r="G78" i="4"/>
  <c r="H78" i="4" s="1"/>
  <c r="J77" i="4"/>
  <c r="H77" i="4"/>
  <c r="G77" i="4"/>
  <c r="K57" i="4"/>
  <c r="J57" i="4"/>
  <c r="H57" i="4"/>
  <c r="F57" i="4"/>
  <c r="L57" i="4" s="1"/>
  <c r="I55" i="4"/>
  <c r="J55" i="4" s="1"/>
  <c r="I54" i="4"/>
  <c r="J54" i="4" s="1"/>
  <c r="G54" i="4"/>
  <c r="H54" i="4" s="1"/>
  <c r="J36" i="4"/>
  <c r="H36" i="4"/>
  <c r="J35" i="4"/>
  <c r="H35" i="4"/>
  <c r="E35" i="4"/>
  <c r="F35" i="4" s="1"/>
  <c r="L35" i="4" s="1"/>
  <c r="J34" i="4"/>
  <c r="H34" i="4"/>
  <c r="F34" i="4"/>
  <c r="L34" i="4" s="1"/>
  <c r="E34" i="4"/>
  <c r="K34" i="4" s="1"/>
  <c r="J33" i="4"/>
  <c r="H33" i="4"/>
  <c r="E33" i="4"/>
  <c r="F33" i="4" s="1"/>
  <c r="L33" i="4" s="1"/>
  <c r="J32" i="4"/>
  <c r="H32" i="4"/>
  <c r="F32" i="4"/>
  <c r="L32" i="4" s="1"/>
  <c r="E32" i="4"/>
  <c r="K32" i="4" s="1"/>
  <c r="J31" i="4"/>
  <c r="H31" i="4"/>
  <c r="E31" i="4"/>
  <c r="F31" i="4" s="1"/>
  <c r="L31" i="4" s="1"/>
  <c r="J30" i="4"/>
  <c r="H30" i="4"/>
  <c r="F30" i="4"/>
  <c r="L30" i="4" s="1"/>
  <c r="E30" i="4"/>
  <c r="K30" i="4" s="1"/>
  <c r="J29" i="4"/>
  <c r="J51" i="4" s="1"/>
  <c r="H29" i="4"/>
  <c r="E29" i="4"/>
  <c r="F29" i="4" s="1"/>
  <c r="J12" i="4"/>
  <c r="H12" i="4"/>
  <c r="K11" i="4"/>
  <c r="J11" i="4"/>
  <c r="H11" i="4"/>
  <c r="F11" i="4"/>
  <c r="L11" i="4" s="1"/>
  <c r="K10" i="4"/>
  <c r="J10" i="4"/>
  <c r="H10" i="4"/>
  <c r="F10" i="4"/>
  <c r="L10" i="4" s="1"/>
  <c r="K9" i="4"/>
  <c r="J9" i="4"/>
  <c r="H9" i="4"/>
  <c r="F9" i="4"/>
  <c r="L9" i="4" s="1"/>
  <c r="J8" i="4"/>
  <c r="H8" i="4"/>
  <c r="E8" i="4"/>
  <c r="K8" i="4" s="1"/>
  <c r="J7" i="4"/>
  <c r="H7" i="4"/>
  <c r="E7" i="4"/>
  <c r="F7" i="4" s="1"/>
  <c r="L7" i="4" s="1"/>
  <c r="J6" i="4"/>
  <c r="H6" i="4"/>
  <c r="E6" i="4"/>
  <c r="K6" i="4" s="1"/>
  <c r="J5" i="4"/>
  <c r="J27" i="4" s="1"/>
  <c r="H5" i="4"/>
  <c r="H27" i="4" s="1"/>
  <c r="G7" i="3" s="1"/>
  <c r="H7" i="3" s="1"/>
  <c r="E5" i="4"/>
  <c r="K5" i="4" s="1"/>
  <c r="K12" i="3"/>
  <c r="J12" i="3"/>
  <c r="H12" i="3"/>
  <c r="F12" i="3"/>
  <c r="L12" i="3" s="1"/>
  <c r="A11" i="3"/>
  <c r="A10" i="3"/>
  <c r="A9" i="3"/>
  <c r="A8" i="3"/>
  <c r="A7" i="3"/>
  <c r="A2" i="3"/>
  <c r="A1" i="4" s="1"/>
  <c r="D36" i="2"/>
  <c r="B11" i="1"/>
  <c r="B10" i="1"/>
  <c r="B9" i="1"/>
  <c r="B8" i="1"/>
  <c r="B7" i="1"/>
  <c r="B6" i="1"/>
  <c r="C5" i="1"/>
  <c r="B5" i="1"/>
  <c r="B4" i="1"/>
  <c r="I7" i="3" l="1"/>
  <c r="J7" i="3" s="1"/>
  <c r="I8" i="3"/>
  <c r="J8" i="3" s="1"/>
  <c r="L29" i="4"/>
  <c r="E36" i="4"/>
  <c r="F6" i="4"/>
  <c r="L6" i="4" s="1"/>
  <c r="F8" i="4"/>
  <c r="L8" i="4" s="1"/>
  <c r="H51" i="4"/>
  <c r="G8" i="3" s="1"/>
  <c r="H8" i="3" s="1"/>
  <c r="J80" i="4"/>
  <c r="L80" i="4" s="1"/>
  <c r="K80" i="4"/>
  <c r="I21" i="6"/>
  <c r="K3" i="6"/>
  <c r="K21" i="6" s="1"/>
  <c r="C13" i="1" s="1"/>
  <c r="K7" i="4"/>
  <c r="F5" i="4"/>
  <c r="K29" i="4"/>
  <c r="K31" i="4"/>
  <c r="K33" i="4"/>
  <c r="K35" i="4"/>
  <c r="F123" i="4"/>
  <c r="E11" i="3" s="1"/>
  <c r="H20" i="9"/>
  <c r="K20" i="9"/>
  <c r="H123" i="4"/>
  <c r="G11" i="3" s="1"/>
  <c r="H11" i="3" s="1"/>
  <c r="H79" i="4"/>
  <c r="L79" i="4" s="1"/>
  <c r="L10" i="9"/>
  <c r="F12" i="9"/>
  <c r="H15" i="9"/>
  <c r="K15" i="9"/>
  <c r="K26" i="9"/>
  <c r="F26" i="9"/>
  <c r="L105" i="4"/>
  <c r="E6" i="9"/>
  <c r="H7" i="9"/>
  <c r="F4" i="8" s="1"/>
  <c r="G53" i="4" s="1"/>
  <c r="H53" i="4" s="1"/>
  <c r="I22" i="5"/>
  <c r="K3" i="5"/>
  <c r="K22" i="5" s="1"/>
  <c r="C12" i="1" s="1"/>
  <c r="C14" i="1" s="1"/>
  <c r="J4" i="7" s="1"/>
  <c r="J5" i="7" s="1"/>
  <c r="J7" i="9"/>
  <c r="G4" i="8" s="1"/>
  <c r="I53" i="4" s="1"/>
  <c r="J53" i="4" s="1"/>
  <c r="L31" i="9"/>
  <c r="L15" i="9"/>
  <c r="F20" i="9"/>
  <c r="J26" i="9"/>
  <c r="J28" i="9" s="1"/>
  <c r="E33" i="9"/>
  <c r="K11" i="9"/>
  <c r="J20" i="9"/>
  <c r="J22" i="9" s="1"/>
  <c r="G7" i="8" s="1"/>
  <c r="I56" i="4" s="1"/>
  <c r="J56" i="4" s="1"/>
  <c r="F25" i="9"/>
  <c r="K32" i="9"/>
  <c r="L20" i="9" l="1"/>
  <c r="J75" i="4"/>
  <c r="I9" i="3" s="1"/>
  <c r="J9" i="3" s="1"/>
  <c r="F6" i="9"/>
  <c r="K6" i="9"/>
  <c r="E21" i="9"/>
  <c r="H22" i="9"/>
  <c r="F7" i="8" s="1"/>
  <c r="G56" i="4" s="1"/>
  <c r="H56" i="4" s="1"/>
  <c r="L5" i="4"/>
  <c r="E12" i="4"/>
  <c r="F28" i="9"/>
  <c r="L25" i="9"/>
  <c r="K33" i="9"/>
  <c r="F33" i="9"/>
  <c r="L26" i="9"/>
  <c r="E5" i="8"/>
  <c r="L12" i="9"/>
  <c r="J99" i="4"/>
  <c r="I10" i="3" s="1"/>
  <c r="J10" i="3" s="1"/>
  <c r="F11" i="3"/>
  <c r="E16" i="9"/>
  <c r="H17" i="9"/>
  <c r="F6" i="8" s="1"/>
  <c r="G55" i="4" s="1"/>
  <c r="H55" i="4" s="1"/>
  <c r="H75" i="4" s="1"/>
  <c r="G9" i="3" s="1"/>
  <c r="H9" i="3" s="1"/>
  <c r="H99" i="4"/>
  <c r="G10" i="3" s="1"/>
  <c r="H10" i="3" s="1"/>
  <c r="D39" i="2" s="1"/>
  <c r="F36" i="4"/>
  <c r="K36" i="4"/>
  <c r="I6" i="3"/>
  <c r="J6" i="3" s="1"/>
  <c r="H27" i="3" l="1"/>
  <c r="G6" i="3"/>
  <c r="H6" i="3" s="1"/>
  <c r="D9" i="2" s="1"/>
  <c r="L33" i="9"/>
  <c r="F34" i="9"/>
  <c r="H5" i="8"/>
  <c r="E54" i="4"/>
  <c r="L36" i="4"/>
  <c r="L51" i="4" s="1"/>
  <c r="F51" i="4"/>
  <c r="E8" i="3" s="1"/>
  <c r="K16" i="9"/>
  <c r="F16" i="9"/>
  <c r="F12" i="4"/>
  <c r="K12" i="4"/>
  <c r="F21" i="9"/>
  <c r="K21" i="9"/>
  <c r="L28" i="9"/>
  <c r="E8" i="8"/>
  <c r="L6" i="9"/>
  <c r="F7" i="9"/>
  <c r="K8" i="3" l="1"/>
  <c r="F8" i="3"/>
  <c r="L8" i="3" s="1"/>
  <c r="L16" i="9"/>
  <c r="F17" i="9"/>
  <c r="F54" i="4"/>
  <c r="L54" i="4" s="1"/>
  <c r="K54" i="4"/>
  <c r="D19" i="2"/>
  <c r="D21" i="2" s="1"/>
  <c r="D10" i="2"/>
  <c r="D22" i="2"/>
  <c r="D20" i="2"/>
  <c r="D11" i="2"/>
  <c r="H8" i="8"/>
  <c r="E77" i="4"/>
  <c r="L21" i="9"/>
  <c r="F22" i="9"/>
  <c r="L7" i="9"/>
  <c r="E4" i="8"/>
  <c r="L12" i="4"/>
  <c r="L27" i="4" s="1"/>
  <c r="F27" i="4"/>
  <c r="E7" i="3" s="1"/>
  <c r="E9" i="8"/>
  <c r="L34" i="9"/>
  <c r="E6" i="8" l="1"/>
  <c r="L17" i="9"/>
  <c r="E78" i="4"/>
  <c r="H9" i="8"/>
  <c r="K7" i="3"/>
  <c r="F7" i="3"/>
  <c r="D18" i="2"/>
  <c r="D17" i="2"/>
  <c r="L22" i="9"/>
  <c r="E7" i="8"/>
  <c r="H4" i="8"/>
  <c r="E53" i="4"/>
  <c r="K77" i="4"/>
  <c r="F77" i="4"/>
  <c r="H6" i="8" l="1"/>
  <c r="E55" i="4"/>
  <c r="K78" i="4"/>
  <c r="F78" i="4"/>
  <c r="L78" i="4" s="1"/>
  <c r="F53" i="4"/>
  <c r="K53" i="4"/>
  <c r="L77" i="4"/>
  <c r="L99" i="4" s="1"/>
  <c r="F99" i="4"/>
  <c r="E10" i="3" s="1"/>
  <c r="E56" i="4"/>
  <c r="H7" i="8"/>
  <c r="L7" i="3"/>
  <c r="F56" i="4" l="1"/>
  <c r="L56" i="4" s="1"/>
  <c r="K56" i="4"/>
  <c r="F55" i="4"/>
  <c r="L55" i="4" s="1"/>
  <c r="K55" i="4"/>
  <c r="L53" i="4"/>
  <c r="L75" i="4" s="1"/>
  <c r="F10" i="3"/>
  <c r="K10" i="3"/>
  <c r="L10" i="3" l="1"/>
  <c r="D38" i="2"/>
  <c r="F75" i="4"/>
  <c r="E9" i="3" s="1"/>
  <c r="K9" i="3" l="1"/>
  <c r="F9" i="3"/>
  <c r="D41" i="2"/>
  <c r="D42" i="2" s="1"/>
  <c r="C6" i="1" s="1"/>
  <c r="L9" i="3" l="1"/>
  <c r="E6" i="3"/>
  <c r="F27" i="3"/>
  <c r="F6" i="3" l="1"/>
  <c r="K6" i="3"/>
  <c r="L6" i="3" l="1"/>
  <c r="D6" i="2"/>
  <c r="D25" i="2" l="1"/>
  <c r="D8" i="2"/>
  <c r="D23" i="2" l="1"/>
  <c r="D24" i="2"/>
  <c r="D26" i="2" l="1"/>
  <c r="D27" i="2" l="1"/>
  <c r="D28" i="2" l="1"/>
  <c r="D29" i="2" s="1"/>
  <c r="D30" i="2" s="1"/>
  <c r="D43" i="2" l="1"/>
  <c r="C4" i="1"/>
  <c r="C7" i="1" s="1"/>
  <c r="D3" i="7" l="1"/>
  <c r="D44" i="2"/>
  <c r="C8" i="1" s="1"/>
  <c r="C9" i="1" s="1"/>
  <c r="C10" i="1" l="1"/>
  <c r="C11" i="1" s="1"/>
  <c r="D45" i="2"/>
  <c r="C10" i="7"/>
  <c r="D46" i="2" l="1"/>
  <c r="D47" i="2" s="1"/>
  <c r="E10" i="7"/>
  <c r="G10" i="7" l="1"/>
  <c r="I10" i="7" l="1"/>
  <c r="C11" i="7"/>
  <c r="K10" i="7"/>
  <c r="E11" i="7" l="1"/>
  <c r="G11" i="7"/>
  <c r="I11" i="7" l="1"/>
  <c r="K11" i="7"/>
  <c r="C12" i="7"/>
  <c r="E12" i="7" l="1"/>
  <c r="G12" i="7"/>
  <c r="I12" i="7" l="1"/>
  <c r="K12" i="7"/>
  <c r="C13" i="7"/>
  <c r="G13" i="7" l="1"/>
  <c r="C14" i="7" s="1"/>
  <c r="E13" i="7"/>
  <c r="E14" i="7" l="1"/>
  <c r="G14" i="7"/>
  <c r="I14" i="7" s="1"/>
  <c r="K13" i="7"/>
  <c r="I13" i="7"/>
  <c r="K14" i="7" l="1"/>
  <c r="C15" i="7"/>
  <c r="G15" i="7" l="1"/>
  <c r="I15" i="7" s="1"/>
  <c r="E15" i="7"/>
  <c r="K15" i="7" s="1"/>
  <c r="C16" i="7" l="1"/>
  <c r="G16" i="7" l="1"/>
  <c r="I16" i="7" s="1"/>
  <c r="E16" i="7"/>
  <c r="K16" i="7" s="1"/>
  <c r="C17" i="7" l="1"/>
  <c r="G17" i="7" l="1"/>
  <c r="I17" i="7" s="1"/>
  <c r="E17" i="7"/>
  <c r="K17" i="7" s="1"/>
  <c r="C18" i="7"/>
  <c r="E18" i="7" l="1"/>
  <c r="G18" i="7"/>
  <c r="I18" i="7" s="1"/>
  <c r="K18" i="7" l="1"/>
  <c r="C19" i="7"/>
  <c r="G19" i="7" l="1"/>
  <c r="I19" i="7" s="1"/>
  <c r="C20" i="7"/>
  <c r="E19" i="7"/>
  <c r="K19" i="7" s="1"/>
  <c r="G20" i="7" l="1"/>
  <c r="I20" i="7" s="1"/>
  <c r="E20" i="7"/>
  <c r="K20" i="7" s="1"/>
  <c r="C21" i="7" l="1"/>
  <c r="G21" i="7" l="1"/>
  <c r="I21" i="7" s="1"/>
  <c r="C22" i="7"/>
  <c r="E21" i="7"/>
  <c r="K21" i="7" s="1"/>
  <c r="E22" i="7" l="1"/>
  <c r="K22" i="7" s="1"/>
  <c r="G22" i="7"/>
  <c r="I22" i="7" s="1"/>
  <c r="C23" i="7" l="1"/>
  <c r="E23" i="7" l="1"/>
  <c r="K23" i="7" s="1"/>
  <c r="G23" i="7"/>
  <c r="I23" i="7" s="1"/>
  <c r="C24" i="7" l="1"/>
  <c r="E24" i="7" l="1"/>
  <c r="K24" i="7" s="1"/>
  <c r="G24" i="7"/>
  <c r="I24" i="7" s="1"/>
  <c r="C25" i="7" l="1"/>
  <c r="G25" i="7" l="1"/>
  <c r="I25" i="7" s="1"/>
  <c r="C26" i="7"/>
  <c r="E25" i="7"/>
  <c r="K25" i="7" s="1"/>
  <c r="E26" i="7" l="1"/>
  <c r="K26" i="7" s="1"/>
  <c r="G26" i="7"/>
  <c r="I26" i="7" s="1"/>
  <c r="C27" i="7" l="1"/>
  <c r="E27" i="7" l="1"/>
  <c r="G27" i="7"/>
  <c r="I27" i="7" s="1"/>
  <c r="C28" i="7" l="1"/>
  <c r="K27" i="7"/>
  <c r="E28" i="7" l="1"/>
  <c r="G28" i="7"/>
  <c r="I28" i="7" s="1"/>
  <c r="C29" i="7" l="1"/>
  <c r="K28" i="7"/>
  <c r="G29" i="7" l="1"/>
  <c r="I29" i="7" s="1"/>
  <c r="E29" i="7"/>
  <c r="K29" i="7" s="1"/>
  <c r="C30" i="7"/>
  <c r="E30" i="7" l="1"/>
  <c r="K30" i="7" s="1"/>
  <c r="G30" i="7"/>
  <c r="I30" i="7" s="1"/>
  <c r="C31" i="7" l="1"/>
  <c r="G31" i="7" l="1"/>
  <c r="I31" i="7" s="1"/>
  <c r="E31" i="7"/>
  <c r="K31" i="7" s="1"/>
  <c r="C32" i="7"/>
  <c r="G32" i="7" l="1"/>
  <c r="I32" i="7" s="1"/>
  <c r="E32" i="7"/>
  <c r="C33" i="7"/>
  <c r="G33" i="7" l="1"/>
  <c r="I33" i="7" s="1"/>
  <c r="E33" i="7"/>
  <c r="K33" i="7" s="1"/>
  <c r="C34" i="7"/>
  <c r="K32" i="7"/>
  <c r="E34" i="7" l="1"/>
  <c r="G34" i="7"/>
  <c r="I34" i="7" s="1"/>
  <c r="K34" i="7" l="1"/>
  <c r="C35" i="7"/>
  <c r="G35" i="7" l="1"/>
  <c r="I35" i="7" s="1"/>
  <c r="E35" i="7"/>
  <c r="K35" i="7" s="1"/>
  <c r="C36" i="7" l="1"/>
  <c r="G36" i="7" l="1"/>
  <c r="I36" i="7" s="1"/>
  <c r="E36" i="7"/>
  <c r="K36" i="7" s="1"/>
  <c r="C37" i="7" l="1"/>
  <c r="G37" i="7" l="1"/>
  <c r="I37" i="7" s="1"/>
  <c r="E37" i="7"/>
  <c r="K37" i="7" s="1"/>
  <c r="C38" i="7" l="1"/>
  <c r="E38" i="7" l="1"/>
  <c r="K38" i="7" s="1"/>
  <c r="G38" i="7"/>
  <c r="I38" i="7" s="1"/>
  <c r="C39" i="7" l="1"/>
  <c r="E39" i="7" l="1"/>
  <c r="K39" i="7" s="1"/>
  <c r="G39" i="7"/>
  <c r="I39" i="7" s="1"/>
  <c r="C40" i="7" l="1"/>
  <c r="E40" i="7" l="1"/>
  <c r="K40" i="7" s="1"/>
  <c r="G40" i="7"/>
  <c r="I40" i="7" s="1"/>
  <c r="C41" i="7" l="1"/>
  <c r="G41" i="7" l="1"/>
  <c r="I41" i="7" s="1"/>
  <c r="E41" i="7"/>
  <c r="K41" i="7" s="1"/>
  <c r="C42" i="7" l="1"/>
  <c r="E42" i="7" l="1"/>
  <c r="K42" i="7" s="1"/>
  <c r="G42" i="7"/>
  <c r="I42" i="7" s="1"/>
  <c r="C43" i="7" l="1"/>
  <c r="E43" i="7" l="1"/>
  <c r="K43" i="7" s="1"/>
  <c r="G43" i="7"/>
  <c r="I43" i="7" s="1"/>
  <c r="C44" i="7" l="1"/>
  <c r="E44" i="7" l="1"/>
  <c r="G44" i="7"/>
  <c r="I44" i="7" s="1"/>
  <c r="C45" i="7" l="1"/>
  <c r="K44" i="7"/>
  <c r="G45" i="7" l="1"/>
  <c r="I45" i="7" s="1"/>
  <c r="E45" i="7"/>
  <c r="K45" i="7" s="1"/>
  <c r="C46" i="7"/>
  <c r="E46" i="7" l="1"/>
  <c r="K46" i="7" s="1"/>
  <c r="G46" i="7"/>
  <c r="I46" i="7" s="1"/>
  <c r="C47" i="7" l="1"/>
  <c r="G47" i="7" l="1"/>
  <c r="I47" i="7" s="1"/>
  <c r="E47" i="7"/>
  <c r="K47" i="7" s="1"/>
  <c r="C48" i="7" l="1"/>
  <c r="G48" i="7" l="1"/>
  <c r="I48" i="7" s="1"/>
  <c r="E48" i="7"/>
  <c r="K48" i="7" s="1"/>
  <c r="C49" i="7"/>
  <c r="G49" i="7" l="1"/>
  <c r="I49" i="7" s="1"/>
  <c r="E49" i="7"/>
  <c r="K49" i="7" s="1"/>
  <c r="C50" i="7"/>
  <c r="E50" i="7" l="1"/>
  <c r="G50" i="7"/>
  <c r="I50" i="7" s="1"/>
  <c r="K50" i="7" l="1"/>
  <c r="C51" i="7"/>
  <c r="G51" i="7" l="1"/>
  <c r="I51" i="7" s="1"/>
  <c r="C52" i="7"/>
  <c r="E51" i="7"/>
  <c r="K51" i="7" s="1"/>
  <c r="G52" i="7" l="1"/>
  <c r="I52" i="7" s="1"/>
  <c r="E52" i="7"/>
  <c r="K52" i="7" s="1"/>
  <c r="C53" i="7" l="1"/>
  <c r="G53" i="7" l="1"/>
  <c r="I53" i="7" s="1"/>
  <c r="E53" i="7"/>
  <c r="K53" i="7" s="1"/>
  <c r="C54" i="7" l="1"/>
  <c r="E54" i="7" l="1"/>
  <c r="K54" i="7" s="1"/>
  <c r="G54" i="7"/>
  <c r="I54" i="7" s="1"/>
  <c r="C55" i="7" l="1"/>
  <c r="E55" i="7" l="1"/>
  <c r="G55" i="7"/>
  <c r="I55" i="7" s="1"/>
  <c r="C56" i="7"/>
  <c r="G56" i="7" l="1"/>
  <c r="I56" i="7" s="1"/>
  <c r="E56" i="7"/>
  <c r="K55" i="7"/>
  <c r="C57" i="7" l="1"/>
  <c r="K56" i="7"/>
  <c r="E57" i="7" l="1"/>
  <c r="G57" i="7"/>
  <c r="I57" i="7" s="1"/>
  <c r="K57" i="7" l="1"/>
  <c r="C58" i="7"/>
  <c r="E58" i="7" l="1"/>
  <c r="K58" i="7" s="1"/>
  <c r="G58" i="7"/>
  <c r="I58" i="7" s="1"/>
  <c r="C59" i="7" l="1"/>
  <c r="G59" i="7" l="1"/>
  <c r="I59" i="7" s="1"/>
  <c r="C60" i="7"/>
  <c r="E59" i="7"/>
  <c r="K59" i="7" s="1"/>
  <c r="G60" i="7" l="1"/>
  <c r="I60" i="7" s="1"/>
  <c r="E60" i="7"/>
  <c r="K60" i="7" s="1"/>
  <c r="C61" i="7" l="1"/>
  <c r="E61" i="7" l="1"/>
  <c r="G61" i="7"/>
  <c r="I61" i="7" s="1"/>
  <c r="K61" i="7" l="1"/>
  <c r="C62" i="7"/>
  <c r="C63" i="7" l="1"/>
  <c r="E62" i="7"/>
  <c r="K62" i="7" s="1"/>
  <c r="G62" i="7"/>
  <c r="I62" i="7" s="1"/>
  <c r="G63" i="7" l="1"/>
  <c r="I63" i="7" s="1"/>
  <c r="E63" i="7"/>
  <c r="K63" i="7" s="1"/>
  <c r="C64" i="7" l="1"/>
  <c r="G64" i="7" l="1"/>
  <c r="I64" i="7" s="1"/>
  <c r="E64" i="7"/>
  <c r="K64" i="7" s="1"/>
  <c r="C65" i="7" l="1"/>
  <c r="E65" i="7" l="1"/>
  <c r="G65" i="7"/>
  <c r="I65" i="7" s="1"/>
  <c r="K65" i="7" l="1"/>
  <c r="C66" i="7"/>
  <c r="E66" i="7" l="1"/>
  <c r="G66" i="7"/>
  <c r="I66" i="7" s="1"/>
  <c r="K66" i="7" l="1"/>
  <c r="C67" i="7"/>
  <c r="G67" i="7" l="1"/>
  <c r="I67" i="7" s="1"/>
  <c r="E67" i="7"/>
  <c r="K67" i="7" s="1"/>
  <c r="C68" i="7"/>
  <c r="G68" i="7" l="1"/>
  <c r="I68" i="7" s="1"/>
  <c r="E68" i="7"/>
  <c r="K68" i="7" s="1"/>
  <c r="C69" i="7" l="1"/>
  <c r="E69" i="7" l="1"/>
  <c r="K69" i="7" s="1"/>
  <c r="G69" i="7"/>
  <c r="I69" i="7" s="1"/>
  <c r="C70" i="7" l="1"/>
  <c r="E70" i="7" l="1"/>
  <c r="K70" i="7" s="1"/>
  <c r="G70" i="7"/>
  <c r="I70" i="7" s="1"/>
  <c r="C71" i="7" l="1"/>
  <c r="G71" i="7" l="1"/>
  <c r="I71" i="7" s="1"/>
  <c r="E71" i="7"/>
  <c r="K71" i="7" s="1"/>
  <c r="C72" i="7"/>
  <c r="G72" i="7" l="1"/>
  <c r="I72" i="7" s="1"/>
  <c r="C73" i="7"/>
  <c r="E72" i="7"/>
  <c r="K72" i="7" s="1"/>
  <c r="E73" i="7" l="1"/>
  <c r="G73" i="7"/>
  <c r="I73" i="7" s="1"/>
  <c r="K73" i="7" l="1"/>
  <c r="C74" i="7"/>
  <c r="C75" i="7" l="1"/>
  <c r="E74" i="7"/>
  <c r="G74" i="7"/>
  <c r="I74" i="7" s="1"/>
  <c r="G75" i="7" l="1"/>
  <c r="I75" i="7" s="1"/>
  <c r="C76" i="7"/>
  <c r="E75" i="7"/>
  <c r="K75" i="7" s="1"/>
  <c r="K74" i="7"/>
  <c r="G76" i="7" l="1"/>
  <c r="I76" i="7" s="1"/>
  <c r="E76" i="7"/>
  <c r="K76" i="7" s="1"/>
  <c r="C77" i="7" l="1"/>
  <c r="E77" i="7" l="1"/>
  <c r="K77" i="7" s="1"/>
  <c r="G77" i="7"/>
  <c r="I77" i="7" s="1"/>
  <c r="C78" i="7" l="1"/>
  <c r="E78" i="7" l="1"/>
  <c r="G78" i="7"/>
  <c r="I78" i="7" s="1"/>
  <c r="K78" i="7" l="1"/>
  <c r="C79" i="7"/>
  <c r="G79" i="7" l="1"/>
  <c r="I79" i="7" s="1"/>
  <c r="E79" i="7"/>
  <c r="K79" i="7" l="1"/>
  <c r="C80" i="7"/>
  <c r="G80" i="7" l="1"/>
  <c r="I80" i="7" s="1"/>
  <c r="E80" i="7"/>
  <c r="K80" i="7" s="1"/>
  <c r="C81" i="7" l="1"/>
  <c r="E81" i="7" l="1"/>
  <c r="K81" i="7" s="1"/>
  <c r="G81" i="7"/>
  <c r="I81" i="7" s="1"/>
  <c r="C82" i="7" l="1"/>
  <c r="E82" i="7" l="1"/>
  <c r="K82" i="7" s="1"/>
  <c r="G82" i="7"/>
  <c r="I82" i="7" s="1"/>
  <c r="C83" i="7" l="1"/>
  <c r="G83" i="7" l="1"/>
  <c r="I83" i="7" s="1"/>
  <c r="E83" i="7"/>
  <c r="K83" i="7" s="1"/>
  <c r="C84" i="7" l="1"/>
  <c r="G84" i="7" l="1"/>
  <c r="I84" i="7" s="1"/>
  <c r="E84" i="7"/>
  <c r="K84" i="7" s="1"/>
  <c r="C85" i="7" l="1"/>
  <c r="E85" i="7" l="1"/>
  <c r="K85" i="7" s="1"/>
  <c r="G85" i="7"/>
  <c r="I85" i="7" s="1"/>
  <c r="C86" i="7" l="1"/>
  <c r="E86" i="7" l="1"/>
  <c r="G86" i="7"/>
  <c r="I86" i="7" s="1"/>
  <c r="K86" i="7" l="1"/>
  <c r="C87" i="7"/>
  <c r="G87" i="7" l="1"/>
  <c r="I87" i="7" s="1"/>
  <c r="E87" i="7"/>
  <c r="K87" i="7" s="1"/>
  <c r="C88" i="7"/>
  <c r="G88" i="7" l="1"/>
  <c r="I88" i="7" s="1"/>
  <c r="C89" i="7"/>
  <c r="E88" i="7"/>
  <c r="E89" i="7" l="1"/>
  <c r="G89" i="7"/>
  <c r="I89" i="7" s="1"/>
  <c r="K88" i="7"/>
  <c r="K89" i="7" l="1"/>
  <c r="C90" i="7"/>
  <c r="G90" i="7" l="1"/>
  <c r="I90" i="7" s="1"/>
  <c r="E90" i="7"/>
  <c r="K90" i="7" s="1"/>
  <c r="C91" i="7"/>
  <c r="G91" i="7" l="1"/>
  <c r="I91" i="7" s="1"/>
  <c r="C92" i="7"/>
  <c r="E91" i="7"/>
  <c r="K91" i="7" s="1"/>
  <c r="G92" i="7" l="1"/>
  <c r="I92" i="7" s="1"/>
  <c r="C93" i="7"/>
  <c r="E92" i="7"/>
  <c r="K92" i="7" s="1"/>
  <c r="E93" i="7" l="1"/>
  <c r="G93" i="7"/>
  <c r="I93" i="7" s="1"/>
  <c r="K93" i="7" l="1"/>
  <c r="C94" i="7"/>
  <c r="E94" i="7" l="1"/>
  <c r="K94" i="7" s="1"/>
  <c r="G94" i="7"/>
  <c r="I94" i="7" s="1"/>
  <c r="C95" i="7" l="1"/>
  <c r="G95" i="7" l="1"/>
  <c r="I95" i="7" s="1"/>
  <c r="E95" i="7"/>
  <c r="K95" i="7" s="1"/>
  <c r="C96" i="7"/>
  <c r="G96" i="7" l="1"/>
  <c r="I96" i="7" s="1"/>
  <c r="C97" i="7"/>
  <c r="E96" i="7"/>
  <c r="K96" i="7" s="1"/>
  <c r="E97" i="7" l="1"/>
  <c r="G97" i="7"/>
  <c r="I97" i="7" s="1"/>
  <c r="K97" i="7" l="1"/>
  <c r="C98" i="7"/>
  <c r="G98" i="7" l="1"/>
  <c r="I98" i="7" s="1"/>
  <c r="E98" i="7"/>
  <c r="K98" i="7" s="1"/>
  <c r="C99" i="7" l="1"/>
  <c r="G99" i="7" l="1"/>
  <c r="I99" i="7" s="1"/>
  <c r="C100" i="7"/>
  <c r="E99" i="7"/>
  <c r="K99" i="7" s="1"/>
  <c r="G100" i="7" l="1"/>
  <c r="I100" i="7" s="1"/>
  <c r="C101" i="7"/>
  <c r="E100" i="7"/>
  <c r="K100" i="7" s="1"/>
  <c r="E101" i="7" l="1"/>
  <c r="G101" i="7"/>
  <c r="I101" i="7" s="1"/>
  <c r="K101" i="7" l="1"/>
  <c r="C102" i="7"/>
  <c r="E102" i="7" l="1"/>
  <c r="G102" i="7"/>
  <c r="I102" i="7" s="1"/>
  <c r="K102" i="7" l="1"/>
  <c r="C103" i="7"/>
  <c r="G103" i="7" l="1"/>
  <c r="I103" i="7" s="1"/>
  <c r="E103" i="7"/>
  <c r="K103" i="7" s="1"/>
  <c r="C104" i="7" l="1"/>
  <c r="G104" i="7" l="1"/>
  <c r="I104" i="7" s="1"/>
  <c r="C105" i="7"/>
  <c r="E104" i="7"/>
  <c r="K104" i="7" s="1"/>
  <c r="E105" i="7" l="1"/>
  <c r="G105" i="7"/>
  <c r="I105" i="7" s="1"/>
  <c r="K105" i="7" l="1"/>
  <c r="C106" i="7"/>
  <c r="G106" i="7" l="1"/>
  <c r="I106" i="7" s="1"/>
  <c r="E106" i="7"/>
  <c r="K106" i="7" s="1"/>
  <c r="C107" i="7"/>
  <c r="G107" i="7" l="1"/>
  <c r="I107" i="7" s="1"/>
  <c r="C108" i="7"/>
  <c r="E107" i="7"/>
  <c r="K107" i="7" s="1"/>
  <c r="G108" i="7" l="1"/>
  <c r="I108" i="7" s="1"/>
  <c r="C109" i="7"/>
  <c r="E108" i="7"/>
  <c r="K108" i="7" s="1"/>
  <c r="E109" i="7" l="1"/>
  <c r="K109" i="7" s="1"/>
  <c r="G109" i="7"/>
  <c r="I109" i="7" s="1"/>
  <c r="C110" i="7" l="1"/>
  <c r="E110" i="7" l="1"/>
  <c r="G110" i="7"/>
  <c r="I110" i="7" s="1"/>
  <c r="K110" i="7" l="1"/>
  <c r="C111" i="7"/>
  <c r="G111" i="7" l="1"/>
  <c r="I111" i="7" s="1"/>
  <c r="E111" i="7"/>
  <c r="K111" i="7" s="1"/>
  <c r="C112" i="7" l="1"/>
  <c r="G112" i="7" l="1"/>
  <c r="I112" i="7" s="1"/>
  <c r="C113" i="7"/>
  <c r="E112" i="7"/>
  <c r="K112" i="7" s="1"/>
  <c r="E113" i="7" l="1"/>
  <c r="G113" i="7"/>
  <c r="I113" i="7" s="1"/>
  <c r="K113" i="7" l="1"/>
  <c r="C114" i="7"/>
  <c r="G114" i="7" l="1"/>
  <c r="I114" i="7" s="1"/>
  <c r="E114" i="7"/>
  <c r="K114" i="7" s="1"/>
  <c r="C115" i="7"/>
  <c r="G115" i="7" l="1"/>
  <c r="I115" i="7" s="1"/>
  <c r="C116" i="7"/>
  <c r="E115" i="7"/>
  <c r="K115" i="7" s="1"/>
  <c r="G116" i="7" l="1"/>
  <c r="I116" i="7" s="1"/>
  <c r="E116" i="7"/>
  <c r="K116" i="7" s="1"/>
  <c r="C117" i="7" l="1"/>
  <c r="E117" i="7" l="1"/>
  <c r="K117" i="7" s="1"/>
  <c r="G117" i="7"/>
  <c r="I117" i="7" s="1"/>
  <c r="C118" i="7" l="1"/>
  <c r="E118" i="7" l="1"/>
  <c r="K118" i="7" s="1"/>
  <c r="G118" i="7"/>
  <c r="I118" i="7" s="1"/>
  <c r="C119" i="7" l="1"/>
  <c r="G119" i="7" l="1"/>
  <c r="I119" i="7" s="1"/>
  <c r="E119" i="7"/>
  <c r="K119" i="7" l="1"/>
  <c r="C120" i="7"/>
  <c r="G120" i="7" l="1"/>
  <c r="I120" i="7" s="1"/>
  <c r="C121" i="7"/>
  <c r="E120" i="7"/>
  <c r="C122" i="7" l="1"/>
  <c r="E121" i="7"/>
  <c r="K121" i="7" s="1"/>
  <c r="G121" i="7"/>
  <c r="I121" i="7" s="1"/>
  <c r="K120" i="7"/>
  <c r="G122" i="7" l="1"/>
  <c r="I122" i="7" s="1"/>
  <c r="E122" i="7"/>
  <c r="K122" i="7" l="1"/>
  <c r="C123" i="7"/>
  <c r="G123" i="7" l="1"/>
  <c r="I123" i="7" s="1"/>
  <c r="C124" i="7"/>
  <c r="E123" i="7"/>
  <c r="K123" i="7" s="1"/>
  <c r="G124" i="7" l="1"/>
  <c r="I124" i="7" s="1"/>
  <c r="C125" i="7"/>
  <c r="E124" i="7"/>
  <c r="K124" i="7" s="1"/>
  <c r="E125" i="7" l="1"/>
  <c r="K125" i="7" s="1"/>
  <c r="G125" i="7"/>
  <c r="I125" i="7" s="1"/>
  <c r="C126" i="7" l="1"/>
  <c r="C127" i="7" l="1"/>
  <c r="E126" i="7"/>
  <c r="K126" i="7" s="1"/>
  <c r="G126" i="7"/>
  <c r="I126" i="7" s="1"/>
  <c r="G127" i="7" l="1"/>
  <c r="I127" i="7" s="1"/>
  <c r="E127" i="7"/>
  <c r="K127" i="7" s="1"/>
  <c r="C128" i="7" l="1"/>
  <c r="G128" i="7" l="1"/>
  <c r="I128" i="7" s="1"/>
  <c r="E128" i="7"/>
  <c r="K128" i="7" l="1"/>
  <c r="C129" i="7"/>
  <c r="E129" i="7" l="1"/>
  <c r="K129" i="7" s="1"/>
  <c r="G129" i="7"/>
  <c r="I129" i="7" s="1"/>
  <c r="C130" i="7" l="1"/>
  <c r="G130" i="7" l="1"/>
  <c r="I130" i="7" s="1"/>
  <c r="E130" i="7"/>
  <c r="C131" i="7" l="1"/>
  <c r="K130" i="7"/>
  <c r="G131" i="7" l="1"/>
  <c r="I131" i="7" s="1"/>
  <c r="C132" i="7"/>
  <c r="E131" i="7"/>
  <c r="K131" i="7" s="1"/>
  <c r="G132" i="7" l="1"/>
  <c r="I132" i="7" s="1"/>
  <c r="E132" i="7"/>
  <c r="K132" i="7" s="1"/>
  <c r="C133" i="7" l="1"/>
  <c r="E133" i="7" l="1"/>
  <c r="G133" i="7"/>
  <c r="I133" i="7" l="1"/>
  <c r="G134" i="7"/>
  <c r="K133" i="7"/>
  <c r="K134" i="7" s="1"/>
  <c r="E134" i="7"/>
  <c r="D4" i="7" s="1"/>
  <c r="I101" i="4" l="1"/>
  <c r="D5" i="7"/>
  <c r="D7" i="7" s="1"/>
  <c r="J7" i="7" s="1"/>
  <c r="C15" i="1" s="1"/>
  <c r="D15" i="1" s="1"/>
  <c r="J101" i="4" l="1"/>
  <c r="K101" i="4"/>
  <c r="J123" i="4" l="1"/>
  <c r="I11" i="3" s="1"/>
  <c r="L101" i="4"/>
  <c r="L123" i="4" s="1"/>
  <c r="J11" i="3" l="1"/>
  <c r="K11" i="3"/>
  <c r="J27" i="3" l="1"/>
  <c r="L11" i="3"/>
  <c r="L27" i="3" s="1"/>
</calcChain>
</file>

<file path=xl/sharedStrings.xml><?xml version="1.0" encoding="utf-8"?>
<sst xmlns="http://schemas.openxmlformats.org/spreadsheetml/2006/main" count="1253" uniqueCount="349">
  <si>
    <t>0101055074E12F9DE0B23AE174F6282FD9</t>
  </si>
  <si>
    <t>0101045074E12F9DE0B4EAC17DFF0E6A3D</t>
  </si>
  <si>
    <t>0101025074E12F9DE2636A217AE73EFDDE</t>
  </si>
  <si>
    <t>나트륨투광등기구 설치  250W이하, 2등용  개     ( 호표 4 )</t>
  </si>
  <si>
    <t>LED 투광등기구 설치  100W이하, 2등용  개     ( 호표 2 )</t>
  </si>
  <si>
    <t>5AC0A5B5AF973E1FE9F654CAF781385A5305D24A9B1B502AA6899487A81D1785F746</t>
  </si>
  <si>
    <t>5AC0A5B5AF973E7068062E9C67B2885A5305D24A9B1B502AA6899487A81D1785F746</t>
  </si>
  <si>
    <t>5AC0A5B5AF973E7068062E9C67B2985A5305D24A9B1B502AA6899487A81D1785F746</t>
  </si>
  <si>
    <t>5AC0A5B5AF973E1FE9F654CAF781685A5305D24A9B1B502AA6899487A81D1785F746</t>
  </si>
  <si>
    <t>2.75%/년</t>
  </si>
  <si>
    <t>LED모듈</t>
  </si>
  <si>
    <t>- 광효율시험</t>
  </si>
  <si>
    <t>일위대가+자재</t>
  </si>
  <si>
    <t>호표 6</t>
  </si>
  <si>
    <t>호표 5</t>
  </si>
  <si>
    <t>JUK12</t>
  </si>
  <si>
    <t>공종코드</t>
  </si>
  <si>
    <t>호표 1</t>
  </si>
  <si>
    <t>호표 4</t>
  </si>
  <si>
    <t>광출력시험비</t>
  </si>
  <si>
    <t>호표 3</t>
  </si>
  <si>
    <t>JUK7</t>
  </si>
  <si>
    <t>손료저장</t>
  </si>
  <si>
    <t>재  료  비</t>
  </si>
  <si>
    <t>JUK1</t>
  </si>
  <si>
    <t>상위공종</t>
  </si>
  <si>
    <t>노  무  비</t>
  </si>
  <si>
    <t>단  가</t>
  </si>
  <si>
    <t>JUK5</t>
  </si>
  <si>
    <t>공종구분</t>
  </si>
  <si>
    <t>금  액</t>
  </si>
  <si>
    <t>공종소계</t>
  </si>
  <si>
    <t>비  고</t>
  </si>
  <si>
    <t>PAGE</t>
  </si>
  <si>
    <t>JUK4</t>
  </si>
  <si>
    <t>공종레벨</t>
  </si>
  <si>
    <t>JUK16</t>
  </si>
  <si>
    <t>일위대가</t>
  </si>
  <si>
    <t>JUK19</t>
  </si>
  <si>
    <t>공구손료</t>
  </si>
  <si>
    <t>HAL1</t>
  </si>
  <si>
    <t>JUK20</t>
  </si>
  <si>
    <t>손료적용</t>
  </si>
  <si>
    <t>할증적용</t>
  </si>
  <si>
    <t>TOTAL</t>
  </si>
  <si>
    <t>코  드</t>
  </si>
  <si>
    <t>JUK13</t>
  </si>
  <si>
    <t>HAL3</t>
  </si>
  <si>
    <t>HAL2</t>
  </si>
  <si>
    <t>인력품의 3%</t>
  </si>
  <si>
    <t>호표 2</t>
  </si>
  <si>
    <t>장비일위</t>
  </si>
  <si>
    <t>JUK3</t>
  </si>
  <si>
    <t>010102</t>
  </si>
  <si>
    <t>소수점처리</t>
  </si>
  <si>
    <t>자재구분</t>
  </si>
  <si>
    <t>적용단가</t>
  </si>
  <si>
    <t>노임구분</t>
  </si>
  <si>
    <t>거래가격</t>
  </si>
  <si>
    <t>노 무 비</t>
  </si>
  <si>
    <t>번  호</t>
  </si>
  <si>
    <t>합    계</t>
  </si>
  <si>
    <t>할증저장</t>
  </si>
  <si>
    <t>JUK2</t>
  </si>
  <si>
    <t>JUK15</t>
  </si>
  <si>
    <t>품목구분</t>
  </si>
  <si>
    <t>JUK11</t>
  </si>
  <si>
    <t>JUK9</t>
  </si>
  <si>
    <t>JUK10</t>
  </si>
  <si>
    <t>JUK6</t>
  </si>
  <si>
    <t>JUK17</t>
  </si>
  <si>
    <t>JUK14</t>
  </si>
  <si>
    <t>JUK18</t>
  </si>
  <si>
    <t>공종+자재</t>
  </si>
  <si>
    <t>0101</t>
  </si>
  <si>
    <t>재 료 비</t>
  </si>
  <si>
    <t>유통물가</t>
  </si>
  <si>
    <t>경    비</t>
  </si>
  <si>
    <t>고유번호</t>
  </si>
  <si>
    <t>부가가치세</t>
  </si>
  <si>
    <t>노임계수</t>
  </si>
  <si>
    <t>JUK8</t>
  </si>
  <si>
    <t>품셈개요</t>
  </si>
  <si>
    <t>노임 1</t>
  </si>
  <si>
    <t>자재 1</t>
  </si>
  <si>
    <t>소  계</t>
  </si>
  <si>
    <t>010103</t>
  </si>
  <si>
    <t>010106</t>
  </si>
  <si>
    <t>합  계</t>
  </si>
  <si>
    <t>010105</t>
  </si>
  <si>
    <t>010104</t>
  </si>
  <si>
    <t>월상환액</t>
  </si>
  <si>
    <t>연절감액</t>
  </si>
  <si>
    <t>공급가액</t>
  </si>
  <si>
    <t>상환 회차</t>
  </si>
  <si>
    <t>총 사업비</t>
  </si>
  <si>
    <t>금융 비용</t>
  </si>
  <si>
    <t>월절감액</t>
  </si>
  <si>
    <t>원금상환액</t>
  </si>
  <si>
    <t>NH 400W</t>
  </si>
  <si>
    <t xml:space="preserve"> 직접재료비</t>
  </si>
  <si>
    <t>사업비계</t>
  </si>
  <si>
    <t>수량
(EA)</t>
  </si>
  <si>
    <t>투광등기구</t>
  </si>
  <si>
    <t>NH 250W</t>
  </si>
  <si>
    <t>지급이자산출서</t>
  </si>
  <si>
    <t>1재료비</t>
  </si>
  <si>
    <t>금   액</t>
  </si>
  <si>
    <t>4일반관리비</t>
  </si>
  <si>
    <t>2노무비</t>
  </si>
  <si>
    <t xml:space="preserve"> 직접노무비</t>
  </si>
  <si>
    <t xml:space="preserve"> 간접재료비</t>
  </si>
  <si>
    <t>250W 이하</t>
  </si>
  <si>
    <t>집 계 표</t>
  </si>
  <si>
    <t>Ⅴ부가가치세</t>
  </si>
  <si>
    <t xml:space="preserve"> 간접노무비</t>
  </si>
  <si>
    <t>퇴직 공제부금</t>
  </si>
  <si>
    <t>3경   비</t>
  </si>
  <si>
    <t>지급이자</t>
  </si>
  <si>
    <t>비   목</t>
  </si>
  <si>
    <t>연결케이블</t>
  </si>
  <si>
    <t>연간 절감액</t>
  </si>
  <si>
    <t>컨버터 교체</t>
  </si>
  <si>
    <t>지급비용</t>
  </si>
  <si>
    <t>정기 점검</t>
  </si>
  <si>
    <t>조사가격1</t>
  </si>
  <si>
    <t>조달청가격</t>
  </si>
  <si>
    <t>재료비의 3%</t>
  </si>
  <si>
    <t>250W이하</t>
  </si>
  <si>
    <t>일반공사 직종</t>
  </si>
  <si>
    <t>100W이하</t>
  </si>
  <si>
    <t>상환개월수</t>
  </si>
  <si>
    <t>보안등기구</t>
  </si>
  <si>
    <t>조사가격2</t>
  </si>
  <si>
    <t>등기구케이스</t>
  </si>
  <si>
    <t>내선전공</t>
  </si>
  <si>
    <t>75W 이하</t>
  </si>
  <si>
    <t>50W 이하</t>
  </si>
  <si>
    <t>품목코드</t>
  </si>
  <si>
    <t>15KW</t>
  </si>
  <si>
    <t>010101</t>
  </si>
  <si>
    <t>5AC0A5B5AF973E1FE9F654CAF781385B956506FF99CAB660F6C7E807D8001</t>
  </si>
  <si>
    <t>5AC0A5B5AF973E7068062E9C67B2885B956506FF99CAB660F6C7E807D8001</t>
  </si>
  <si>
    <t>5AC0A5B5AF973E1FE9F654CAF781685B956506FF99CAB660F6C7E807D8001</t>
  </si>
  <si>
    <t>5AC0A5B5AF973E7068062E9C67B2985B956506FF99CAB660F6C7E807D8001</t>
  </si>
  <si>
    <t>0102 사후관리비</t>
  </si>
  <si>
    <t>원가계산서 연결금액</t>
  </si>
  <si>
    <t>건 강 보 험 료</t>
  </si>
  <si>
    <t>환 경 보 전 비</t>
  </si>
  <si>
    <t>품 질 관 리 비</t>
  </si>
  <si>
    <t>품      명</t>
  </si>
  <si>
    <t>비      고</t>
  </si>
  <si>
    <t>경      비</t>
  </si>
  <si>
    <t>연 금 보 험 료</t>
  </si>
  <si>
    <t>일 위 대 가 목 록</t>
  </si>
  <si>
    <t>산 재 보 험 료</t>
  </si>
  <si>
    <t>규      격</t>
  </si>
  <si>
    <t>노인장기요양보험료</t>
  </si>
  <si>
    <t>합      계</t>
  </si>
  <si>
    <t>고 용 보 험 료</t>
  </si>
  <si>
    <t>단 가 대 비 표</t>
  </si>
  <si>
    <t>LED 75W 이하</t>
  </si>
  <si>
    <t>LED 50W 이하</t>
  </si>
  <si>
    <t>노무비 * 0.87%</t>
  </si>
  <si>
    <t>공사원가의 부가세</t>
  </si>
  <si>
    <t>[ 단위 : 원 ]</t>
  </si>
  <si>
    <t>누전차단기(ELB)</t>
  </si>
  <si>
    <t>나트륨등기구 철거</t>
  </si>
  <si>
    <t>LED등기구 설치</t>
  </si>
  <si>
    <t>컨버터함(1개용)</t>
  </si>
  <si>
    <t>컨버터함(2개용)</t>
  </si>
  <si>
    <t>Ⅱ에너지관리진단비</t>
  </si>
  <si>
    <t>5이      윤</t>
  </si>
  <si>
    <t>구   성   비</t>
  </si>
  <si>
    <t>1재  료  비</t>
  </si>
  <si>
    <t>Ⅳ지 급  이 자</t>
  </si>
  <si>
    <t>3경      비</t>
  </si>
  <si>
    <t>2노  무  비</t>
  </si>
  <si>
    <t>Ⅵ총   원   가</t>
  </si>
  <si>
    <t>기  계   경  비</t>
  </si>
  <si>
    <t>폐기물(100톤미만)</t>
  </si>
  <si>
    <t>안 전 관 리 비</t>
  </si>
  <si>
    <t>기  타   경  비</t>
  </si>
  <si>
    <t>4기  술  료</t>
  </si>
  <si>
    <t>3제  경  비</t>
  </si>
  <si>
    <t>2직 접 경 비</t>
  </si>
  <si>
    <t>1직 접 인 건 비</t>
  </si>
  <si>
    <t>사업 전 전기요금</t>
  </si>
  <si>
    <t>노무비 * 3.8%</t>
  </si>
  <si>
    <t>사업 후 전기요금</t>
  </si>
  <si>
    <t>Ⅳ지급이자 산출서</t>
  </si>
  <si>
    <t>사업비ESCO이자</t>
  </si>
  <si>
    <t>소비전력
(W)</t>
  </si>
  <si>
    <t xml:space="preserve"> - 133 - </t>
  </si>
  <si>
    <t xml:space="preserve"> - 132 - </t>
  </si>
  <si>
    <t>일사용시간
(H)</t>
  </si>
  <si>
    <t>연간사용일수
(일)</t>
  </si>
  <si>
    <t>연간사용시간
(H)</t>
  </si>
  <si>
    <t>연간 전기요금
(원)</t>
  </si>
  <si>
    <t xml:space="preserve"> - 136 -</t>
  </si>
  <si>
    <t>나트륨투광등기구 철거</t>
  </si>
  <si>
    <t>LED모듈 교체</t>
  </si>
  <si>
    <t>LED 모듈 교체</t>
  </si>
  <si>
    <t>[ 일위대가 ]</t>
  </si>
  <si>
    <t>100W이하, 2등용</t>
  </si>
  <si>
    <t>250W이하, 2등용</t>
  </si>
  <si>
    <t>사업내역서 요약</t>
  </si>
  <si>
    <t>25W, 유지관리기간</t>
  </si>
  <si>
    <t>- 초기광속시험</t>
  </si>
  <si>
    <t>- 시물레이션시험</t>
  </si>
  <si>
    <t>- 소비전력시험</t>
  </si>
  <si>
    <t>- 소비전류시험</t>
  </si>
  <si>
    <t>01   LED등기구 교체 ESCO사업</t>
  </si>
  <si>
    <t>200*120*H410, SUS, IP65</t>
  </si>
  <si>
    <t>120*410*120, SUS, IP65</t>
  </si>
  <si>
    <t>120*120*H410, SUS, IP65</t>
  </si>
  <si>
    <t>200*410*120, SUS, IP65</t>
  </si>
  <si>
    <t>010102  2. LED 보안등기구</t>
  </si>
  <si>
    <t>AC220V, 60Hz, 75W, 정전류형</t>
  </si>
  <si>
    <t>(재료비+직노)*1.2%+3250000</t>
  </si>
  <si>
    <t>부가세</t>
  </si>
  <si>
    <t>점등율</t>
  </si>
  <si>
    <t>잡자재</t>
  </si>
  <si>
    <t/>
  </si>
  <si>
    <t>F</t>
  </si>
  <si>
    <t>할증율</t>
  </si>
  <si>
    <t>인</t>
  </si>
  <si>
    <t>설정</t>
  </si>
  <si>
    <t>년1회</t>
  </si>
  <si>
    <t>금액계</t>
  </si>
  <si>
    <t>B</t>
  </si>
  <si>
    <t>개</t>
  </si>
  <si>
    <t>비고</t>
  </si>
  <si>
    <t>품명</t>
  </si>
  <si>
    <t>요율</t>
  </si>
  <si>
    <t>01</t>
  </si>
  <si>
    <t>컨버터</t>
  </si>
  <si>
    <t>T</t>
  </si>
  <si>
    <t>수량</t>
  </si>
  <si>
    <t>원금</t>
  </si>
  <si>
    <t>구분</t>
  </si>
  <si>
    <t>이자율</t>
  </si>
  <si>
    <t>할증</t>
  </si>
  <si>
    <t>계</t>
  </si>
  <si>
    <t>합 계</t>
  </si>
  <si>
    <t xml:space="preserve">  </t>
  </si>
  <si>
    <t>식</t>
  </si>
  <si>
    <t>단산</t>
  </si>
  <si>
    <t>변수</t>
  </si>
  <si>
    <t>적용율</t>
  </si>
  <si>
    <t>일위</t>
  </si>
  <si>
    <t>단위</t>
  </si>
  <si>
    <t>자재</t>
  </si>
  <si>
    <t>규격</t>
  </si>
  <si>
    <t>5B956506FF99CAB660F6C7E807D8001</t>
  </si>
  <si>
    <t>5AC0A5B5AF973E7068062E9C67B288</t>
  </si>
  <si>
    <t>5AC0A5B5AF973E7068062E9C67B298</t>
  </si>
  <si>
    <t>5AC0A5B5AF973E1FE9F654CAF78138</t>
  </si>
  <si>
    <t>5AC0A5B5AF973E1FE9F654CAF78168</t>
  </si>
  <si>
    <t>5074E12F9DE0B58C317701B6E7E9</t>
  </si>
  <si>
    <t>5074E12F9DE2636A217AE192C51C</t>
  </si>
  <si>
    <t>5074E12F9DE0BDC54179ED314C6B</t>
  </si>
  <si>
    <t>5074E12F9DE0BDC54179EC2D2F19</t>
  </si>
  <si>
    <t>5074E12F9DE0B58F8179549EC145</t>
  </si>
  <si>
    <t>5074E12F9DE0B58F8179549EC148</t>
  </si>
  <si>
    <t>5074E12F9DE0B4EAC17DFF0E6A3D</t>
  </si>
  <si>
    <t>5074E12F9DE0BC3FD17A88178856</t>
  </si>
  <si>
    <t>5074E12F9DE0B23AE174F6282E3A</t>
  </si>
  <si>
    <t>5074E12F9DE0BDC54179ED314C69</t>
  </si>
  <si>
    <t>5074E12F9DE2636A217AE340A0BD</t>
  </si>
  <si>
    <t>5074E12F9DE2636A217AE73EF85A</t>
  </si>
  <si>
    <t>5074E12F9DE0B588517E7CC1F56F</t>
  </si>
  <si>
    <t>5074E12F9DE2636A217AE73EFDDE</t>
  </si>
  <si>
    <t>5074E12F9DE0B588517E7CC1F56D</t>
  </si>
  <si>
    <t>5074E12F9DE0BDC54179EC2C080F</t>
  </si>
  <si>
    <t>5074E12F9DE2636A217AE08ACB4C</t>
  </si>
  <si>
    <t>5074E12F9DE0B23AE174F6282E3B</t>
  </si>
  <si>
    <t>5074E12F9DE0B23AE174F6282FD9</t>
  </si>
  <si>
    <t>5074E12F9DE2636A217AE2BD4BD5</t>
  </si>
  <si>
    <t>5074E12F9DE0B58EE173F098FA70</t>
  </si>
  <si>
    <t>5074E12F9DE2636A217AE343741C</t>
  </si>
  <si>
    <t>5074E12F9DE0B588517E7CC1F563</t>
  </si>
  <si>
    <t>5074E12F9DE0B114E17100806386</t>
  </si>
  <si>
    <t>5074E12F9DE0BDC54179ED352B96</t>
  </si>
  <si>
    <t>5074E12F9DE0BDC54179EC2E360A</t>
  </si>
  <si>
    <t>컨버터 교체  75W이하  개     ( 호표 5 )</t>
  </si>
  <si>
    <t>LED모듈 교체  25W이하  개     ( 호표 5 )</t>
  </si>
  <si>
    <t>4일반관리비 ( 5.5  )%</t>
  </si>
  <si>
    <t>100W 이하,컨버터함 설치비포함</t>
  </si>
  <si>
    <t>010101  1. LED경계등기구</t>
  </si>
  <si>
    <t>010103  3. 등기구교체</t>
  </si>
  <si>
    <t>컨넥터포함, L7M/0.75㎟</t>
  </si>
  <si>
    <t>[ 합           계 ]</t>
  </si>
  <si>
    <t xml:space="preserve"> [ 합          계 ]</t>
  </si>
  <si>
    <t>컨텍터포함, L7M / 0.75㎟</t>
  </si>
  <si>
    <t>컨텍터포함, L7M/0.75㎟</t>
  </si>
  <si>
    <t>LED 투광등기구 설치</t>
  </si>
  <si>
    <t>보안등용, 거치대 포함</t>
  </si>
  <si>
    <t>투자비 회수 기간(월)</t>
  </si>
  <si>
    <t>직접노무비의 * 8.4%</t>
  </si>
  <si>
    <t>DC33V, 25W이하</t>
  </si>
  <si>
    <t>0101 1. 시설설치비</t>
  </si>
  <si>
    <t>4회/년, 유지관리기간</t>
  </si>
  <si>
    <t>직접노무비 * 2.3%</t>
  </si>
  <si>
    <t>건강보험료 * 6.55%</t>
  </si>
  <si>
    <t>직접노무비 * 2.49%</t>
  </si>
  <si>
    <t>250W 이하, 2등용</t>
  </si>
  <si>
    <t>75W,  유지관리기간</t>
  </si>
  <si>
    <t>L=10.0Km,덤프24톤</t>
  </si>
  <si>
    <t>가     설     비</t>
  </si>
  <si>
    <t>ESCO투자사업 원가계산서</t>
  </si>
  <si>
    <t>Ⅲ사후관리비(MRV 포함)</t>
  </si>
  <si>
    <t>전기단가
(원/kWh)</t>
  </si>
  <si>
    <t>운     반     비</t>
  </si>
  <si>
    <t>Ⅰ. 시 설 설 치 비</t>
  </si>
  <si>
    <t>직접노무비 * 1.7%</t>
  </si>
  <si>
    <t>일반관리비, 이윤 포함</t>
  </si>
  <si>
    <t>연간사용전력
(kWh)</t>
  </si>
  <si>
    <t>경계등용, 거치대 포함</t>
  </si>
  <si>
    <t>100W 이하, 2등용, 컨버터함 설치비포함</t>
  </si>
  <si>
    <t>5A4545C0CB9DEAC70AF6EE403774CB958A2806</t>
  </si>
  <si>
    <t>5A5305D24A9B1B502AA6899487A81D1785F746</t>
  </si>
  <si>
    <t>LED 투광등기구 설치  100W이하  개     ( 호표 1 )</t>
  </si>
  <si>
    <t>0101015074E12F9DE2636A217AE2BD4BD5</t>
  </si>
  <si>
    <t>0101025074E12F9DE0B588517E7CC1F56D</t>
  </si>
  <si>
    <t>0101045074E12F9DE0BDC54179EC2E360A</t>
  </si>
  <si>
    <t>0101025074E12F9DE0B588517E7CC1F563</t>
  </si>
  <si>
    <t>0101015074E12F9DE2636A217AE08ACB4C</t>
  </si>
  <si>
    <t>0101045074E12F9DE0BDC54179ED314C6B</t>
  </si>
  <si>
    <t>0101025074E12F9DE0B588517E7CC1F56F</t>
  </si>
  <si>
    <t>0101055074E12F9DE0B23AE174F6282E3A</t>
  </si>
  <si>
    <t>0101055074E12F9DE0B58F8179549EC145</t>
  </si>
  <si>
    <t>0101015074E12F9DE0B58C317701B6E7E9</t>
  </si>
  <si>
    <t>0101045074E12F9DE0BDC54179ED314C69</t>
  </si>
  <si>
    <t>0101025074E12F9DE2636A217AE343741C</t>
  </si>
  <si>
    <t>0101055074E12F9DE0B58F8179549EC148</t>
  </si>
  <si>
    <t>0101045074E12F9DE0BDC54179EC2D2F19</t>
  </si>
  <si>
    <t>0101035074E12F9DE0B114E17100806386</t>
  </si>
  <si>
    <t>0101015074E12F9DE2636A217AE73EF85A</t>
  </si>
  <si>
    <t>0101025074E12F9DE2636A217AE340A0BD</t>
  </si>
  <si>
    <t>0101045074E12F9DE0BDC54179EC2C080F</t>
  </si>
  <si>
    <t>0101055074E12F9DE0BC3FD17A88178856</t>
  </si>
  <si>
    <t>0101055074E12F9DE0B23AE174F6282E3B</t>
  </si>
  <si>
    <t>0101015074E12F9DE2636A217AE192C51C</t>
  </si>
  <si>
    <t>0101015074E12F9DE0B58EE173F098FA70</t>
  </si>
  <si>
    <t>0101045074E12F9DE0BDC54179ED352B96</t>
  </si>
  <si>
    <t>나트륨투광등기구 철거  250W이하  개     ( 호표 3 )</t>
  </si>
  <si>
    <t>[ 사업명 : 00사단 LED등기구 교체 ESCO투자사업 ]</t>
  </si>
  <si>
    <t>0103 지급이자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</si>
</sst>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-* #,##0_-;\-* #,##0_-;_-* &quot;-&quot;_-;_-@_-"/>
    <numFmt numFmtId="176" formatCode="#,##0_ "/>
    <numFmt numFmtId="177" formatCode="#,##0.0_ "/>
    <numFmt numFmtId="178" formatCode="#,##0.00#;\-#,##0.00#;#"/>
    <numFmt numFmtId="179" formatCode="#,###"/>
    <numFmt numFmtId="180" formatCode="#,###;\-#,###;#;"/>
    <numFmt numFmtId="181" formatCode="#,##0.0"/>
    <numFmt numFmtId="182" formatCode="#,##0.00#"/>
    <numFmt numFmtId="183" formatCode="#.#&quot;년&quot;"/>
    <numFmt numFmtId="184" formatCode="_-* #,##0.0_-;\-* #,##0.0_-;_-* &quot;-&quot;?_-;_-@_-"/>
    <numFmt numFmtId="185" formatCode="0_ "/>
  </numFmts>
  <fonts count="21" x14ac:knownFonts="1">
    <font>
      <sz val="11"/>
      <color rgb="FF000000"/>
      <name val="돋움"/>
    </font>
    <font>
      <sz val="11"/>
      <color rgb="FF000000"/>
      <name val="맑은 고딕"/>
      <family val="3"/>
      <charset val="129"/>
    </font>
    <font>
      <sz val="10"/>
      <color rgb="FF000000"/>
      <name val="굴림"/>
      <family val="3"/>
      <charset val="129"/>
    </font>
    <font>
      <sz val="11"/>
      <color rgb="FF000000"/>
      <name val="굴림"/>
      <family val="3"/>
      <charset val="129"/>
    </font>
    <font>
      <b/>
      <sz val="11"/>
      <color rgb="FF000000"/>
      <name val="굴림"/>
      <family val="3"/>
      <charset val="129"/>
    </font>
    <font>
      <sz val="10"/>
      <color rgb="FF0000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000000"/>
      <name val="굴림체"/>
      <family val="3"/>
      <charset val="129"/>
    </font>
    <font>
      <b/>
      <sz val="11"/>
      <color rgb="FF000000"/>
      <name val="굴림체"/>
      <family val="3"/>
      <charset val="129"/>
    </font>
    <font>
      <sz val="16"/>
      <color rgb="FF000000"/>
      <name val="맑은 고딕"/>
      <family val="3"/>
      <charset val="129"/>
    </font>
    <font>
      <b/>
      <sz val="11"/>
      <color rgb="FF000000"/>
      <name val="돋움"/>
      <family val="3"/>
      <charset val="129"/>
    </font>
    <font>
      <sz val="18"/>
      <color rgb="FF000000"/>
      <name val="맑은 고딕"/>
      <family val="3"/>
      <charset val="129"/>
    </font>
    <font>
      <b/>
      <sz val="11"/>
      <color rgb="FF0000FF"/>
      <name val="굴림"/>
      <family val="3"/>
      <charset val="129"/>
    </font>
    <font>
      <b/>
      <sz val="18"/>
      <color rgb="FF000000"/>
      <name val="굴림"/>
      <family val="3"/>
      <charset val="129"/>
    </font>
    <font>
      <b/>
      <u/>
      <sz val="16"/>
      <color rgb="FF000000"/>
      <name val="맑은 고딕"/>
      <family val="3"/>
      <charset val="129"/>
    </font>
    <font>
      <b/>
      <sz val="15"/>
      <color rgb="FF000000"/>
      <name val="굴림"/>
      <family val="3"/>
      <charset val="129"/>
    </font>
    <font>
      <b/>
      <u/>
      <sz val="16"/>
      <color rgb="FF000000"/>
      <name val="돋움"/>
      <family val="3"/>
      <charset val="129"/>
    </font>
    <font>
      <sz val="11"/>
      <color rgb="FF000000"/>
      <name val="돋움체"/>
      <family val="3"/>
      <charset val="129"/>
    </font>
    <font>
      <sz val="11"/>
      <color rgb="FFFF0000"/>
      <name val="굴림체"/>
      <family val="3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2FFB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8FFD8"/>
        <bgColor indexed="64"/>
      </patternFill>
    </fill>
    <fill>
      <patternFill patternType="solid">
        <fgColor rgb="FFFFFF65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>
      <alignment vertical="center"/>
    </xf>
    <xf numFmtId="41" fontId="19" fillId="0" borderId="0">
      <alignment vertical="center"/>
    </xf>
    <xf numFmtId="0" fontId="19" fillId="0" borderId="0"/>
    <xf numFmtId="41" fontId="19" fillId="0" borderId="0"/>
    <xf numFmtId="0" fontId="1" fillId="0" borderId="0">
      <alignment vertical="center"/>
    </xf>
    <xf numFmtId="9" fontId="19" fillId="0" borderId="0"/>
  </cellStyleXfs>
  <cellXfs count="195">
    <xf numFmtId="0" fontId="0" fillId="0" borderId="0" xfId="0" applyNumberFormat="1">
      <alignment vertical="center"/>
    </xf>
    <xf numFmtId="0" fontId="2" fillId="0" borderId="0" xfId="0" applyNumberFormat="1" applyFont="1">
      <alignment vertical="center"/>
    </xf>
    <xf numFmtId="0" fontId="2" fillId="0" borderId="0" xfId="0" applyNumberFormat="1" applyFont="1" applyAlignment="1">
      <alignment horizontal="justify" vertical="center" wrapText="1"/>
    </xf>
    <xf numFmtId="0" fontId="0" fillId="0" borderId="0" xfId="0" applyNumberFormat="1" applyAlignment="1">
      <alignment horizontal="right" vertical="center"/>
    </xf>
    <xf numFmtId="0" fontId="2" fillId="0" borderId="0" xfId="0" applyNumberFormat="1" applyFont="1" applyAlignment="1">
      <alignment horizontal="right" vertical="center"/>
    </xf>
    <xf numFmtId="0" fontId="3" fillId="0" borderId="0" xfId="0" applyNumberFormat="1" applyFont="1">
      <alignment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Fill="1" applyBorder="1" applyAlignment="1" applyProtection="1">
      <alignment horizontal="distributed" vertical="center" wrapText="1"/>
    </xf>
    <xf numFmtId="0" fontId="3" fillId="0" borderId="4" xfId="0" applyNumberFormat="1" applyFont="1" applyBorder="1" applyAlignment="1">
      <alignment horizontal="justify" vertical="center" wrapText="1"/>
    </xf>
    <xf numFmtId="176" fontId="3" fillId="0" borderId="4" xfId="0" applyNumberFormat="1" applyFont="1" applyFill="1" applyBorder="1" applyAlignment="1" applyProtection="1">
      <alignment horizontal="right" vertical="center" wrapText="1"/>
    </xf>
    <xf numFmtId="0" fontId="3" fillId="0" borderId="5" xfId="0" applyNumberFormat="1" applyFont="1" applyBorder="1" applyAlignment="1">
      <alignment horizontal="justify" vertical="center" wrapText="1"/>
    </xf>
    <xf numFmtId="0" fontId="3" fillId="0" borderId="6" xfId="0" applyNumberFormat="1" applyFont="1" applyFill="1" applyBorder="1" applyAlignment="1" applyProtection="1">
      <alignment horizontal="distributed" vertical="center" wrapText="1"/>
    </xf>
    <xf numFmtId="0" fontId="3" fillId="0" borderId="7" xfId="0" applyNumberFormat="1" applyFont="1" applyBorder="1" applyAlignment="1">
      <alignment horizontal="justify" vertical="center" wrapText="1"/>
    </xf>
    <xf numFmtId="176" fontId="3" fillId="0" borderId="7" xfId="0" applyNumberFormat="1" applyFont="1" applyFill="1" applyBorder="1" applyAlignment="1" applyProtection="1">
      <alignment horizontal="right" vertical="center" wrapText="1"/>
    </xf>
    <xf numFmtId="0" fontId="3" fillId="0" borderId="8" xfId="0" applyNumberFormat="1" applyFont="1" applyBorder="1" applyAlignment="1">
      <alignment horizontal="justify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Border="1" applyAlignment="1">
      <alignment horizontal="justify" vertical="center" wrapText="1"/>
    </xf>
    <xf numFmtId="176" fontId="3" fillId="0" borderId="10" xfId="0" applyNumberFormat="1" applyFont="1" applyFill="1" applyBorder="1" applyAlignment="1" applyProtection="1">
      <alignment horizontal="right" vertical="center" wrapText="1"/>
    </xf>
    <xf numFmtId="0" fontId="3" fillId="0" borderId="11" xfId="0" applyNumberFormat="1" applyFont="1" applyBorder="1" applyAlignment="1">
      <alignment horizontal="justify" vertical="center" wrapText="1"/>
    </xf>
    <xf numFmtId="10" fontId="3" fillId="0" borderId="7" xfId="0" applyNumberFormat="1" applyFont="1" applyFill="1" applyBorder="1" applyAlignment="1" applyProtection="1">
      <alignment horizontal="justify" vertical="center" wrapText="1"/>
    </xf>
    <xf numFmtId="176" fontId="3" fillId="0" borderId="12" xfId="3" applyNumberFormat="1" applyFont="1" applyFill="1" applyBorder="1" applyAlignment="1">
      <alignment horizontal="right" vertical="center"/>
    </xf>
    <xf numFmtId="0" fontId="0" fillId="0" borderId="8" xfId="0" applyNumberFormat="1" applyFont="1" applyFill="1" applyBorder="1" applyAlignment="1">
      <alignment horizontal="left" vertical="center" indent="1"/>
    </xf>
    <xf numFmtId="0" fontId="3" fillId="0" borderId="7" xfId="2" applyNumberFormat="1" applyFont="1" applyFill="1" applyBorder="1" applyAlignment="1" applyProtection="1">
      <alignment horizontal="distributed" vertical="center" wrapText="1"/>
    </xf>
    <xf numFmtId="0" fontId="3" fillId="0" borderId="7" xfId="2" applyNumberFormat="1" applyFont="1" applyFill="1" applyBorder="1" applyAlignment="1">
      <alignment horizontal="center" vertical="center"/>
    </xf>
    <xf numFmtId="176" fontId="3" fillId="0" borderId="13" xfId="0" applyNumberFormat="1" applyFont="1" applyFill="1" applyBorder="1" applyAlignment="1" applyProtection="1">
      <alignment horizontal="right" vertical="center" wrapText="1"/>
    </xf>
    <xf numFmtId="0" fontId="3" fillId="0" borderId="14" xfId="0" applyNumberFormat="1" applyFont="1" applyBorder="1" applyAlignment="1">
      <alignment horizontal="justify" vertical="center" wrapText="1"/>
    </xf>
    <xf numFmtId="10" fontId="3" fillId="0" borderId="7" xfId="2" applyNumberFormat="1" applyFont="1" applyFill="1" applyBorder="1" applyAlignment="1">
      <alignment horizontal="center" vertical="center"/>
    </xf>
    <xf numFmtId="176" fontId="3" fillId="0" borderId="13" xfId="3" applyNumberFormat="1" applyFont="1" applyFill="1" applyBorder="1" applyAlignment="1">
      <alignment horizontal="right" vertical="center"/>
    </xf>
    <xf numFmtId="176" fontId="3" fillId="0" borderId="7" xfId="3" applyNumberFormat="1" applyFont="1" applyFill="1" applyBorder="1" applyAlignment="1">
      <alignment horizontal="right" vertical="center"/>
    </xf>
    <xf numFmtId="10" fontId="3" fillId="0" borderId="4" xfId="0" applyNumberFormat="1" applyFont="1" applyFill="1" applyBorder="1" applyAlignment="1" applyProtection="1">
      <alignment horizontal="justify" vertical="center" wrapText="1"/>
    </xf>
    <xf numFmtId="176" fontId="3" fillId="0" borderId="15" xfId="3" applyNumberFormat="1" applyFont="1" applyFill="1" applyBorder="1" applyAlignment="1">
      <alignment horizontal="right" vertical="center"/>
    </xf>
    <xf numFmtId="10" fontId="3" fillId="0" borderId="7" xfId="0" applyNumberFormat="1" applyFont="1" applyFill="1" applyBorder="1" applyAlignment="1" applyProtection="1">
      <alignment horizontal="justify" vertical="center" wrapText="1"/>
    </xf>
    <xf numFmtId="10" fontId="3" fillId="0" borderId="10" xfId="0" applyNumberFormat="1" applyFont="1" applyFill="1" applyBorder="1" applyAlignment="1" applyProtection="1">
      <alignment horizontal="justify" vertical="center" wrapText="1"/>
    </xf>
    <xf numFmtId="10" fontId="3" fillId="0" borderId="16" xfId="0" applyNumberFormat="1" applyFont="1" applyFill="1" applyBorder="1" applyAlignment="1" applyProtection="1">
      <alignment horizontal="justify" vertical="center" wrapText="1"/>
    </xf>
    <xf numFmtId="176" fontId="4" fillId="0" borderId="16" xfId="0" applyNumberFormat="1" applyFont="1" applyFill="1" applyBorder="1" applyAlignment="1" applyProtection="1">
      <alignment horizontal="right" vertical="center" wrapText="1"/>
    </xf>
    <xf numFmtId="0" fontId="3" fillId="0" borderId="17" xfId="0" applyNumberFormat="1" applyFont="1" applyBorder="1" applyAlignment="1">
      <alignment horizontal="justify" vertical="center" wrapText="1"/>
    </xf>
    <xf numFmtId="176" fontId="4" fillId="0" borderId="7" xfId="0" applyNumberFormat="1" applyFont="1" applyFill="1" applyBorder="1" applyAlignment="1" applyProtection="1">
      <alignment horizontal="right" vertical="center" wrapText="1"/>
    </xf>
    <xf numFmtId="176" fontId="4" fillId="0" borderId="10" xfId="0" applyNumberFormat="1" applyFont="1" applyFill="1" applyBorder="1" applyAlignment="1" applyProtection="1">
      <alignment horizontal="right" vertical="center" wrapText="1"/>
    </xf>
    <xf numFmtId="10" fontId="3" fillId="0" borderId="15" xfId="0" applyNumberFormat="1" applyFont="1" applyFill="1" applyBorder="1" applyAlignment="1" applyProtection="1">
      <alignment horizontal="justify" vertical="center" wrapText="1"/>
    </xf>
    <xf numFmtId="176" fontId="4" fillId="0" borderId="15" xfId="0" applyNumberFormat="1" applyFont="1" applyFill="1" applyBorder="1" applyAlignment="1" applyProtection="1">
      <alignment horizontal="right" vertical="center" wrapText="1"/>
    </xf>
    <xf numFmtId="0" fontId="3" fillId="0" borderId="18" xfId="0" applyNumberFormat="1" applyFont="1" applyBorder="1" applyAlignment="1">
      <alignment horizontal="justify" vertical="center" wrapText="1"/>
    </xf>
    <xf numFmtId="0" fontId="0" fillId="2" borderId="7" xfId="0" applyNumberFormat="1" applyFill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41" fontId="0" fillId="0" borderId="7" xfId="0" applyNumberFormat="1" applyBorder="1" applyAlignment="1">
      <alignment horizontal="center" vertical="center"/>
    </xf>
    <xf numFmtId="41" fontId="1" fillId="0" borderId="7" xfId="1" applyNumberFormat="1" applyFont="1" applyBorder="1" applyAlignment="1">
      <alignment horizontal="center" vertical="center"/>
    </xf>
    <xf numFmtId="177" fontId="1" fillId="2" borderId="7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vertical="center"/>
    </xf>
    <xf numFmtId="0" fontId="1" fillId="0" borderId="0" xfId="4" quotePrefix="1" applyNumberFormat="1" applyAlignment="1">
      <alignment vertical="center"/>
    </xf>
    <xf numFmtId="0" fontId="6" fillId="0" borderId="7" xfId="4" quotePrefix="1" applyNumberFormat="1" applyFont="1" applyBorder="1" applyAlignment="1">
      <alignment horizontal="center" vertical="center"/>
    </xf>
    <xf numFmtId="0" fontId="7" fillId="0" borderId="7" xfId="4" quotePrefix="1" applyNumberFormat="1" applyFont="1" applyBorder="1" applyAlignment="1">
      <alignment vertical="center" wrapText="1"/>
    </xf>
    <xf numFmtId="0" fontId="1" fillId="0" borderId="0" xfId="4" quotePrefix="1" applyNumberFormat="1" applyAlignment="1">
      <alignment vertical="center"/>
    </xf>
    <xf numFmtId="0" fontId="8" fillId="0" borderId="7" xfId="4" quotePrefix="1" applyNumberFormat="1" applyFont="1" applyBorder="1" applyAlignment="1">
      <alignment horizontal="center" vertical="center" wrapText="1"/>
    </xf>
    <xf numFmtId="0" fontId="1" fillId="0" borderId="0" xfId="4" applyNumberFormat="1" applyAlignment="1">
      <alignment vertical="center"/>
    </xf>
    <xf numFmtId="179" fontId="1" fillId="0" borderId="0" xfId="4" applyNumberFormat="1" applyAlignment="1">
      <alignment vertical="center"/>
    </xf>
    <xf numFmtId="0" fontId="7" fillId="0" borderId="7" xfId="4" applyNumberFormat="1" applyFont="1" applyBorder="1" applyAlignment="1">
      <alignment vertical="center" wrapText="1"/>
    </xf>
    <xf numFmtId="179" fontId="7" fillId="0" borderId="7" xfId="4" applyNumberFormat="1" applyFont="1" applyBorder="1" applyAlignment="1">
      <alignment vertical="center" wrapText="1"/>
    </xf>
    <xf numFmtId="180" fontId="7" fillId="0" borderId="7" xfId="4" applyNumberFormat="1" applyFont="1" applyBorder="1" applyAlignment="1">
      <alignment vertical="center" wrapText="1"/>
    </xf>
    <xf numFmtId="0" fontId="7" fillId="0" borderId="7" xfId="4" quotePrefix="1" applyNumberFormat="1" applyFont="1" applyFill="1" applyBorder="1" applyAlignment="1">
      <alignment vertical="center" wrapText="1"/>
    </xf>
    <xf numFmtId="0" fontId="7" fillId="0" borderId="7" xfId="4" applyNumberFormat="1" applyFont="1" applyFill="1" applyBorder="1" applyAlignment="1">
      <alignment vertical="center" wrapText="1"/>
    </xf>
    <xf numFmtId="9" fontId="7" fillId="0" borderId="7" xfId="4" applyNumberFormat="1" applyFont="1" applyBorder="1" applyAlignment="1">
      <alignment horizontal="center" vertical="center" wrapText="1"/>
    </xf>
    <xf numFmtId="179" fontId="7" fillId="0" borderId="7" xfId="4" applyNumberFormat="1" applyFont="1" applyFill="1" applyBorder="1" applyAlignment="1">
      <alignment vertical="center" wrapText="1"/>
    </xf>
    <xf numFmtId="0" fontId="9" fillId="0" borderId="0" xfId="0" applyNumberFormat="1" applyFont="1">
      <alignment vertical="center"/>
    </xf>
    <xf numFmtId="0" fontId="0" fillId="0" borderId="0" xfId="0" applyNumberFormat="1" applyBorder="1" applyAlignment="1">
      <alignment horizontal="center" vertical="center"/>
    </xf>
    <xf numFmtId="41" fontId="0" fillId="0" borderId="0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41" fontId="1" fillId="0" borderId="0" xfId="1" applyNumberFormat="1" applyFont="1" applyAlignment="1">
      <alignment horizontal="center" vertical="center"/>
    </xf>
    <xf numFmtId="10" fontId="3" fillId="0" borderId="19" xfId="0" applyNumberFormat="1" applyFont="1" applyFill="1" applyBorder="1" applyAlignment="1" applyProtection="1">
      <alignment horizontal="justify" vertical="center" wrapText="1"/>
    </xf>
    <xf numFmtId="176" fontId="4" fillId="0" borderId="19" xfId="0" applyNumberFormat="1" applyFont="1" applyFill="1" applyBorder="1" applyAlignment="1" applyProtection="1">
      <alignment horizontal="right" vertical="center" wrapText="1"/>
    </xf>
    <xf numFmtId="0" fontId="3" fillId="0" borderId="20" xfId="0" applyNumberFormat="1" applyFont="1" applyBorder="1" applyAlignment="1">
      <alignment horizontal="justify" vertical="center" wrapText="1"/>
    </xf>
    <xf numFmtId="0" fontId="5" fillId="2" borderId="7" xfId="0" applyNumberFormat="1" applyFont="1" applyFill="1" applyBorder="1" applyAlignment="1">
      <alignment horizontal="center" vertical="center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0" borderId="0" xfId="0" applyNumberFormat="1" applyFont="1">
      <alignment vertical="center"/>
    </xf>
    <xf numFmtId="0" fontId="5" fillId="0" borderId="7" xfId="0" applyNumberFormat="1" applyFont="1" applyBorder="1" applyAlignment="1">
      <alignment horizontal="center" vertical="center"/>
    </xf>
    <xf numFmtId="41" fontId="5" fillId="0" borderId="7" xfId="1" applyNumberFormat="1" applyFont="1" applyBorder="1">
      <alignment vertical="center"/>
    </xf>
    <xf numFmtId="9" fontId="5" fillId="0" borderId="7" xfId="1" applyNumberFormat="1" applyFont="1" applyBorder="1">
      <alignment vertical="center"/>
    </xf>
    <xf numFmtId="0" fontId="5" fillId="0" borderId="7" xfId="0" applyNumberFormat="1" applyFont="1" applyBorder="1">
      <alignment vertical="center"/>
    </xf>
    <xf numFmtId="41" fontId="5" fillId="0" borderId="7" xfId="0" applyNumberFormat="1" applyFont="1" applyBorder="1">
      <alignment vertical="center"/>
    </xf>
    <xf numFmtId="0" fontId="0" fillId="3" borderId="7" xfId="0" applyNumberFormat="1" applyFill="1" applyBorder="1" applyAlignment="1">
      <alignment horizontal="center" vertical="center"/>
    </xf>
    <xf numFmtId="41" fontId="0" fillId="3" borderId="7" xfId="0" applyNumberFormat="1" applyFill="1" applyBorder="1" applyAlignment="1">
      <alignment horizontal="center" vertical="center"/>
    </xf>
    <xf numFmtId="0" fontId="10" fillId="0" borderId="7" xfId="0" quotePrefix="1" applyNumberFormat="1" applyFont="1" applyBorder="1" applyAlignment="1">
      <alignment horizontal="center" vertical="center"/>
    </xf>
    <xf numFmtId="0" fontId="0" fillId="0" borderId="0" xfId="0" quotePrefix="1" applyNumberFormat="1">
      <alignment vertical="center"/>
    </xf>
    <xf numFmtId="0" fontId="7" fillId="0" borderId="7" xfId="0" quotePrefix="1" applyNumberFormat="1" applyFont="1" applyBorder="1" applyAlignment="1">
      <alignment vertical="center" wrapText="1"/>
    </xf>
    <xf numFmtId="181" fontId="7" fillId="0" borderId="7" xfId="0" applyNumberFormat="1" applyFont="1" applyBorder="1" applyAlignment="1">
      <alignment vertical="center" wrapText="1"/>
    </xf>
    <xf numFmtId="0" fontId="0" fillId="0" borderId="0" xfId="0" quotePrefix="1" applyNumberFormat="1" applyAlignment="1">
      <alignment vertical="center"/>
    </xf>
    <xf numFmtId="0" fontId="7" fillId="0" borderId="7" xfId="0" applyNumberFormat="1" applyFont="1" applyBorder="1" applyAlignment="1">
      <alignment vertical="center" wrapText="1"/>
    </xf>
    <xf numFmtId="182" fontId="7" fillId="0" borderId="7" xfId="0" applyNumberFormat="1" applyFont="1" applyBorder="1" applyAlignment="1">
      <alignment vertical="center" wrapText="1"/>
    </xf>
    <xf numFmtId="0" fontId="0" fillId="0" borderId="0" xfId="0" applyNumberFormat="1" applyAlignment="1">
      <alignment vertical="center"/>
    </xf>
    <xf numFmtId="178" fontId="7" fillId="0" borderId="7" xfId="0" quotePrefix="1" applyNumberFormat="1" applyFont="1" applyBorder="1" applyAlignment="1">
      <alignment vertical="center" wrapText="1"/>
    </xf>
    <xf numFmtId="178" fontId="7" fillId="0" borderId="7" xfId="0" applyNumberFormat="1" applyFont="1" applyBorder="1" applyAlignment="1">
      <alignment vertical="center" wrapText="1"/>
    </xf>
    <xf numFmtId="178" fontId="0" fillId="0" borderId="0" xfId="0" applyNumberFormat="1" applyAlignment="1">
      <alignment vertical="center"/>
    </xf>
    <xf numFmtId="178" fontId="7" fillId="0" borderId="7" xfId="0" applyNumberFormat="1" applyFont="1" applyFill="1" applyBorder="1" applyAlignment="1" applyProtection="1">
      <alignment vertical="center" wrapText="1"/>
    </xf>
    <xf numFmtId="183" fontId="0" fillId="2" borderId="7" xfId="0" applyNumberFormat="1" applyFont="1" applyFill="1" applyBorder="1" applyAlignment="1" applyProtection="1">
      <alignment horizontal="center" vertical="center"/>
    </xf>
    <xf numFmtId="178" fontId="7" fillId="4" borderId="7" xfId="0" applyNumberFormat="1" applyFont="1" applyFill="1" applyBorder="1" applyAlignment="1">
      <alignment vertical="center" wrapText="1"/>
    </xf>
    <xf numFmtId="0" fontId="3" fillId="5" borderId="2" xfId="0" applyNumberFormat="1" applyFont="1" applyFill="1" applyBorder="1" applyAlignment="1">
      <alignment horizontal="justify" vertical="center" wrapText="1"/>
    </xf>
    <xf numFmtId="0" fontId="3" fillId="5" borderId="2" xfId="0" applyNumberFormat="1" applyFont="1" applyFill="1" applyBorder="1" applyAlignment="1">
      <alignment horizontal="right" vertical="center" wrapText="1"/>
    </xf>
    <xf numFmtId="0" fontId="3" fillId="5" borderId="21" xfId="0" applyNumberFormat="1" applyFont="1" applyFill="1" applyBorder="1" applyAlignment="1">
      <alignment horizontal="justify" vertical="center" wrapText="1"/>
    </xf>
    <xf numFmtId="10" fontId="3" fillId="5" borderId="13" xfId="0" applyNumberFormat="1" applyFont="1" applyFill="1" applyBorder="1" applyAlignment="1" applyProtection="1">
      <alignment horizontal="justify" vertical="center" wrapText="1"/>
    </xf>
    <xf numFmtId="176" fontId="3" fillId="5" borderId="13" xfId="0" applyNumberFormat="1" applyFont="1" applyFill="1" applyBorder="1" applyAlignment="1" applyProtection="1">
      <alignment horizontal="right" vertical="center" wrapText="1"/>
    </xf>
    <xf numFmtId="0" fontId="3" fillId="5" borderId="14" xfId="0" applyNumberFormat="1" applyFont="1" applyFill="1" applyBorder="1" applyAlignment="1">
      <alignment horizontal="justify" vertical="center" wrapText="1"/>
    </xf>
    <xf numFmtId="10" fontId="3" fillId="5" borderId="4" xfId="0" applyNumberFormat="1" applyFont="1" applyFill="1" applyBorder="1" applyAlignment="1" applyProtection="1">
      <alignment horizontal="justify" vertical="center" wrapText="1"/>
    </xf>
    <xf numFmtId="176" fontId="3" fillId="5" borderId="4" xfId="0" applyNumberFormat="1" applyFont="1" applyFill="1" applyBorder="1" applyAlignment="1" applyProtection="1">
      <alignment horizontal="right" vertical="center" wrapText="1"/>
    </xf>
    <xf numFmtId="0" fontId="3" fillId="5" borderId="5" xfId="0" applyNumberFormat="1" applyFont="1" applyFill="1" applyBorder="1" applyAlignment="1">
      <alignment horizontal="justify" vertical="center" wrapText="1"/>
    </xf>
    <xf numFmtId="176" fontId="3" fillId="5" borderId="7" xfId="3" applyNumberFormat="1" applyFont="1" applyFill="1" applyBorder="1" applyAlignment="1">
      <alignment horizontal="right" vertical="center"/>
    </xf>
    <xf numFmtId="0" fontId="0" fillId="5" borderId="8" xfId="0" applyNumberFormat="1" applyFont="1" applyFill="1" applyBorder="1" applyAlignment="1">
      <alignment horizontal="left" vertical="center" indent="1"/>
    </xf>
    <xf numFmtId="10" fontId="3" fillId="5" borderId="10" xfId="0" applyNumberFormat="1" applyFont="1" applyFill="1" applyBorder="1" applyAlignment="1" applyProtection="1">
      <alignment horizontal="justify" vertical="center" wrapText="1"/>
    </xf>
    <xf numFmtId="176" fontId="4" fillId="5" borderId="10" xfId="0" applyNumberFormat="1" applyFont="1" applyFill="1" applyBorder="1" applyAlignment="1" applyProtection="1">
      <alignment horizontal="right" vertical="center" wrapText="1"/>
    </xf>
    <xf numFmtId="0" fontId="3" fillId="5" borderId="11" xfId="0" applyNumberFormat="1" applyFont="1" applyFill="1" applyBorder="1" applyAlignment="1">
      <alignment horizontal="justify" vertical="center" wrapText="1"/>
    </xf>
    <xf numFmtId="10" fontId="3" fillId="5" borderId="7" xfId="0" applyNumberFormat="1" applyFont="1" applyFill="1" applyBorder="1" applyAlignment="1" applyProtection="1">
      <alignment horizontal="justify" vertical="center" wrapText="1"/>
    </xf>
    <xf numFmtId="176" fontId="3" fillId="5" borderId="7" xfId="0" applyNumberFormat="1" applyFont="1" applyFill="1" applyBorder="1" applyAlignment="1" applyProtection="1">
      <alignment horizontal="right" vertical="center" wrapText="1"/>
    </xf>
    <xf numFmtId="0" fontId="3" fillId="5" borderId="8" xfId="0" applyNumberFormat="1" applyFont="1" applyFill="1" applyBorder="1" applyAlignment="1">
      <alignment horizontal="justify" vertical="center" wrapText="1"/>
    </xf>
    <xf numFmtId="176" fontId="3" fillId="0" borderId="7" xfId="0" applyNumberFormat="1" applyFont="1" applyFill="1" applyBorder="1" applyAlignment="1" applyProtection="1">
      <alignment horizontal="right" vertical="center" wrapText="1"/>
    </xf>
    <xf numFmtId="0" fontId="7" fillId="4" borderId="7" xfId="4" applyNumberFormat="1" applyFont="1" applyFill="1" applyBorder="1" applyAlignment="1">
      <alignment vertical="center" wrapText="1"/>
    </xf>
    <xf numFmtId="185" fontId="7" fillId="4" borderId="7" xfId="4" applyNumberFormat="1" applyFont="1" applyFill="1" applyBorder="1" applyAlignment="1" applyProtection="1">
      <alignment vertical="center" wrapText="1"/>
    </xf>
    <xf numFmtId="0" fontId="7" fillId="5" borderId="7" xfId="4" applyNumberFormat="1" applyFont="1" applyFill="1" applyBorder="1" applyAlignment="1">
      <alignment vertical="center" wrapText="1"/>
    </xf>
    <xf numFmtId="0" fontId="7" fillId="5" borderId="7" xfId="4" quotePrefix="1" applyNumberFormat="1" applyFont="1" applyFill="1" applyBorder="1" applyAlignment="1">
      <alignment vertical="center" wrapText="1"/>
    </xf>
    <xf numFmtId="179" fontId="7" fillId="5" borderId="7" xfId="4" applyNumberFormat="1" applyFont="1" applyFill="1" applyBorder="1" applyAlignment="1">
      <alignment vertical="center" wrapText="1"/>
    </xf>
    <xf numFmtId="41" fontId="5" fillId="6" borderId="7" xfId="1" applyNumberFormat="1" applyFont="1" applyFill="1" applyBorder="1">
      <alignment vertical="center"/>
    </xf>
    <xf numFmtId="41" fontId="5" fillId="7" borderId="7" xfId="1" applyNumberFormat="1" applyFont="1" applyFill="1" applyBorder="1">
      <alignment vertical="center"/>
    </xf>
    <xf numFmtId="180" fontId="18" fillId="0" borderId="7" xfId="4" applyNumberFormat="1" applyFont="1" applyBorder="1" applyAlignment="1">
      <alignment vertical="center" wrapText="1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2" fillId="5" borderId="1" xfId="0" applyNumberFormat="1" applyFont="1" applyFill="1" applyBorder="1" applyAlignment="1" applyProtection="1">
      <alignment horizontal="distributed" vertical="center" wrapText="1"/>
    </xf>
    <xf numFmtId="0" fontId="12" fillId="5" borderId="2" xfId="0" applyNumberFormat="1" applyFont="1" applyFill="1" applyBorder="1" applyAlignment="1" applyProtection="1">
      <alignment horizontal="distributed" vertical="center" wrapText="1"/>
    </xf>
    <xf numFmtId="0" fontId="3" fillId="0" borderId="22" xfId="0" applyNumberFormat="1" applyFont="1" applyFill="1" applyBorder="1" applyAlignment="1" applyProtection="1">
      <alignment horizontal="distributed" vertical="center" wrapText="1"/>
    </xf>
    <xf numFmtId="0" fontId="3" fillId="0" borderId="23" xfId="0" applyNumberFormat="1" applyFont="1" applyFill="1" applyBorder="1" applyAlignment="1" applyProtection="1">
      <alignment horizontal="distributed" vertical="center" wrapText="1"/>
    </xf>
    <xf numFmtId="0" fontId="3" fillId="0" borderId="24" xfId="0" applyNumberFormat="1" applyFont="1" applyFill="1" applyBorder="1" applyAlignment="1" applyProtection="1">
      <alignment horizontal="distributed" vertical="center" wrapText="1"/>
    </xf>
    <xf numFmtId="0" fontId="3" fillId="0" borderId="25" xfId="0" applyNumberFormat="1" applyFont="1" applyFill="1" applyBorder="1" applyAlignment="1" applyProtection="1">
      <alignment horizontal="distributed" vertical="center" wrapText="1"/>
    </xf>
    <xf numFmtId="0" fontId="3" fillId="0" borderId="4" xfId="0" applyNumberFormat="1" applyFont="1" applyFill="1" applyBorder="1" applyAlignment="1" applyProtection="1">
      <alignment horizontal="distributed" vertical="center" wrapText="1"/>
    </xf>
    <xf numFmtId="0" fontId="3" fillId="0" borderId="26" xfId="0" applyNumberFormat="1" applyFont="1" applyFill="1" applyBorder="1" applyAlignment="1" applyProtection="1">
      <alignment horizontal="distributed" vertical="center" wrapText="1"/>
    </xf>
    <xf numFmtId="0" fontId="3" fillId="0" borderId="7" xfId="0" applyNumberFormat="1" applyFont="1" applyFill="1" applyBorder="1" applyAlignment="1" applyProtection="1">
      <alignment horizontal="distributed" vertical="center" wrapText="1"/>
    </xf>
    <xf numFmtId="0" fontId="4" fillId="0" borderId="30" xfId="0" applyNumberFormat="1" applyFont="1" applyFill="1" applyBorder="1" applyAlignment="1" applyProtection="1">
      <alignment horizontal="distributed" vertical="center" wrapText="1"/>
    </xf>
    <xf numFmtId="0" fontId="4" fillId="0" borderId="15" xfId="0" applyNumberFormat="1" applyFont="1" applyFill="1" applyBorder="1" applyAlignment="1" applyProtection="1">
      <alignment horizontal="distributed" vertical="center" wrapText="1"/>
    </xf>
    <xf numFmtId="0" fontId="12" fillId="5" borderId="25" xfId="0" applyNumberFormat="1" applyFont="1" applyFill="1" applyBorder="1" applyAlignment="1" applyProtection="1">
      <alignment horizontal="distributed" vertical="center" wrapText="1"/>
    </xf>
    <xf numFmtId="0" fontId="12" fillId="5" borderId="4" xfId="0" applyNumberFormat="1" applyFont="1" applyFill="1" applyBorder="1" applyAlignment="1" applyProtection="1">
      <alignment horizontal="distributed" vertical="center" wrapText="1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4" fillId="0" borderId="32" xfId="0" applyNumberFormat="1" applyFont="1" applyFill="1" applyBorder="1" applyAlignment="1" applyProtection="1">
      <alignment horizontal="left" vertical="center" wrapText="1"/>
    </xf>
    <xf numFmtId="0" fontId="4" fillId="0" borderId="33" xfId="0" applyNumberFormat="1" applyFont="1" applyFill="1" applyBorder="1" applyAlignment="1" applyProtection="1">
      <alignment horizontal="distributed" vertical="center" wrapText="1"/>
    </xf>
    <xf numFmtId="0" fontId="4" fillId="0" borderId="19" xfId="0" applyNumberFormat="1" applyFont="1" applyFill="1" applyBorder="1" applyAlignment="1" applyProtection="1">
      <alignment horizontal="distributed" vertical="center" wrapText="1"/>
    </xf>
    <xf numFmtId="0" fontId="12" fillId="5" borderId="27" xfId="0" applyNumberFormat="1" applyFont="1" applyFill="1" applyBorder="1" applyAlignment="1" applyProtection="1">
      <alignment horizontal="distributed" vertical="center" wrapText="1"/>
    </xf>
    <xf numFmtId="0" fontId="12" fillId="5" borderId="13" xfId="0" applyNumberFormat="1" applyFont="1" applyFill="1" applyBorder="1" applyAlignment="1" applyProtection="1">
      <alignment horizontal="distributed" vertical="center" wrapText="1"/>
    </xf>
    <xf numFmtId="0" fontId="12" fillId="5" borderId="28" xfId="0" applyNumberFormat="1" applyFont="1" applyFill="1" applyBorder="1" applyAlignment="1" applyProtection="1">
      <alignment horizontal="distributed" vertical="center" wrapText="1"/>
    </xf>
    <xf numFmtId="0" fontId="12" fillId="5" borderId="10" xfId="0" applyNumberFormat="1" applyFont="1" applyFill="1" applyBorder="1" applyAlignment="1" applyProtection="1">
      <alignment horizontal="distributed" vertical="center" wrapText="1"/>
    </xf>
    <xf numFmtId="0" fontId="3" fillId="0" borderId="29" xfId="0" applyNumberFormat="1" applyFont="1" applyFill="1" applyBorder="1" applyAlignment="1" applyProtection="1">
      <alignment horizontal="distributed" vertical="center" wrapText="1"/>
    </xf>
    <xf numFmtId="0" fontId="3" fillId="0" borderId="28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12" fillId="5" borderId="26" xfId="0" applyNumberFormat="1" applyFont="1" applyFill="1" applyBorder="1" applyAlignment="1" applyProtection="1">
      <alignment horizontal="distributed" vertical="center" wrapText="1"/>
    </xf>
    <xf numFmtId="0" fontId="12" fillId="5" borderId="7" xfId="0" applyNumberFormat="1" applyFont="1" applyFill="1" applyBorder="1" applyAlignment="1" applyProtection="1">
      <alignment horizontal="distributed" vertical="center" wrapText="1"/>
    </xf>
    <xf numFmtId="0" fontId="4" fillId="0" borderId="31" xfId="0" applyNumberFormat="1" applyFont="1" applyFill="1" applyBorder="1" applyAlignment="1" applyProtection="1">
      <alignment horizontal="distributed" vertical="center" wrapText="1"/>
    </xf>
    <xf numFmtId="0" fontId="4" fillId="0" borderId="16" xfId="0" applyNumberFormat="1" applyFont="1" applyFill="1" applyBorder="1" applyAlignment="1" applyProtection="1">
      <alignment horizontal="distributed" vertical="center" wrapText="1"/>
    </xf>
    <xf numFmtId="0" fontId="4" fillId="0" borderId="28" xfId="0" applyNumberFormat="1" applyFont="1" applyFill="1" applyBorder="1" applyAlignment="1" applyProtection="1">
      <alignment horizontal="distributed" vertical="center" wrapText="1"/>
    </xf>
    <xf numFmtId="0" fontId="4" fillId="0" borderId="10" xfId="0" applyNumberFormat="1" applyFont="1" applyFill="1" applyBorder="1" applyAlignment="1" applyProtection="1">
      <alignment horizontal="distributed" vertical="center" wrapText="1"/>
    </xf>
    <xf numFmtId="0" fontId="1" fillId="0" borderId="0" xfId="4" quotePrefix="1" applyNumberFormat="1" applyAlignment="1">
      <alignment vertical="center"/>
    </xf>
    <xf numFmtId="0" fontId="6" fillId="0" borderId="7" xfId="4" quotePrefix="1" applyNumberFormat="1" applyFont="1" applyBorder="1" applyAlignment="1">
      <alignment horizontal="center" vertical="center"/>
    </xf>
    <xf numFmtId="0" fontId="8" fillId="0" borderId="7" xfId="4" quotePrefix="1" applyNumberFormat="1" applyFont="1" applyBorder="1" applyAlignment="1">
      <alignment horizontal="center" vertical="center" wrapText="1"/>
    </xf>
    <xf numFmtId="0" fontId="14" fillId="0" borderId="0" xfId="4" quotePrefix="1" applyNumberFormat="1" applyFont="1" applyAlignment="1">
      <alignment horizontal="center" vertical="center"/>
    </xf>
    <xf numFmtId="0" fontId="1" fillId="0" borderId="0" xfId="4" applyNumberFormat="1" applyFont="1" applyAlignment="1">
      <alignment vertical="center"/>
    </xf>
    <xf numFmtId="0" fontId="1" fillId="0" borderId="0" xfId="4" quotePrefix="1" applyNumberFormat="1" applyFont="1" applyAlignment="1">
      <alignment vertical="center"/>
    </xf>
    <xf numFmtId="0" fontId="5" fillId="0" borderId="34" xfId="0" applyNumberFormat="1" applyFont="1" applyBorder="1" applyAlignment="1">
      <alignment horizontal="center" vertical="center"/>
    </xf>
    <xf numFmtId="0" fontId="5" fillId="0" borderId="35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41" fontId="0" fillId="0" borderId="7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41" fontId="0" fillId="0" borderId="34" xfId="0" applyNumberFormat="1" applyBorder="1" applyAlignment="1">
      <alignment horizontal="center" vertical="center"/>
    </xf>
    <xf numFmtId="41" fontId="0" fillId="0" borderId="6" xfId="0" applyNumberFormat="1" applyBorder="1" applyAlignment="1">
      <alignment horizontal="center" vertical="center"/>
    </xf>
    <xf numFmtId="41" fontId="1" fillId="0" borderId="34" xfId="1" applyNumberFormat="1" applyFont="1" applyBorder="1" applyAlignment="1">
      <alignment horizontal="center" vertical="center"/>
    </xf>
    <xf numFmtId="41" fontId="1" fillId="0" borderId="6" xfId="1" applyNumberFormat="1" applyFont="1" applyBorder="1" applyAlignment="1">
      <alignment horizontal="center" vertical="center"/>
    </xf>
    <xf numFmtId="0" fontId="0" fillId="0" borderId="34" xfId="0" applyNumberForma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41" fontId="1" fillId="0" borderId="7" xfId="1" applyNumberFormat="1" applyFont="1" applyBorder="1" applyAlignment="1">
      <alignment horizontal="center" vertical="center"/>
    </xf>
    <xf numFmtId="10" fontId="0" fillId="0" borderId="34" xfId="0" applyNumberFormat="1" applyBorder="1" applyAlignment="1">
      <alignment horizontal="right" vertical="center"/>
    </xf>
    <xf numFmtId="10" fontId="0" fillId="0" borderId="35" xfId="0" applyNumberFormat="1" applyBorder="1" applyAlignment="1">
      <alignment horizontal="right" vertical="center"/>
    </xf>
    <xf numFmtId="10" fontId="0" fillId="0" borderId="6" xfId="0" applyNumberFormat="1" applyBorder="1" applyAlignment="1">
      <alignment horizontal="right" vertical="center"/>
    </xf>
    <xf numFmtId="184" fontId="0" fillId="0" borderId="7" xfId="0" applyNumberFormat="1" applyFont="1" applyFill="1" applyBorder="1" applyAlignment="1" applyProtection="1">
      <alignment horizontal="center" vertical="center"/>
    </xf>
    <xf numFmtId="0" fontId="5" fillId="0" borderId="36" xfId="0" applyNumberFormat="1" applyFont="1" applyBorder="1" applyAlignment="1">
      <alignment horizontal="right" vertical="center"/>
    </xf>
    <xf numFmtId="0" fontId="0" fillId="2" borderId="34" xfId="0" applyNumberFormat="1" applyFill="1" applyBorder="1" applyAlignment="1">
      <alignment horizontal="center" vertical="center"/>
    </xf>
    <xf numFmtId="0" fontId="0" fillId="2" borderId="6" xfId="0" applyNumberFormat="1" applyFill="1" applyBorder="1" applyAlignment="1">
      <alignment horizontal="center" vertical="center"/>
    </xf>
    <xf numFmtId="0" fontId="0" fillId="2" borderId="7" xfId="0" applyNumberFormat="1" applyFill="1" applyBorder="1" applyAlignment="1">
      <alignment horizontal="center" vertical="center"/>
    </xf>
    <xf numFmtId="41" fontId="0" fillId="0" borderId="35" xfId="0" applyNumberFormat="1" applyBorder="1" applyAlignment="1">
      <alignment horizontal="center" vertical="center"/>
    </xf>
    <xf numFmtId="41" fontId="1" fillId="0" borderId="35" xfId="1" applyNumberFormat="1" applyFont="1" applyBorder="1" applyAlignment="1">
      <alignment horizontal="center" vertical="center"/>
    </xf>
    <xf numFmtId="0" fontId="0" fillId="2" borderId="35" xfId="0" applyNumberFormat="1" applyFill="1" applyBorder="1" applyAlignment="1">
      <alignment horizontal="center" vertical="center"/>
    </xf>
    <xf numFmtId="0" fontId="0" fillId="0" borderId="37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41" fontId="1" fillId="0" borderId="0" xfId="1" applyNumberFormat="1" applyFont="1" applyAlignment="1">
      <alignment horizontal="center" vertical="center"/>
    </xf>
    <xf numFmtId="0" fontId="15" fillId="0" borderId="38" xfId="0" applyNumberFormat="1" applyFont="1" applyFill="1" applyBorder="1" applyAlignment="1" applyProtection="1">
      <alignment horizontal="center" vertical="center" wrapText="1"/>
    </xf>
    <xf numFmtId="0" fontId="16" fillId="0" borderId="0" xfId="0" quotePrefix="1" applyNumberFormat="1" applyFont="1" applyAlignment="1">
      <alignment horizontal="center" vertical="center"/>
    </xf>
    <xf numFmtId="0" fontId="0" fillId="0" borderId="0" xfId="0" quotePrefix="1" applyNumberFormat="1" applyFont="1" applyAlignment="1">
      <alignment vertical="center"/>
    </xf>
    <xf numFmtId="0" fontId="0" fillId="0" borderId="0" xfId="0" quotePrefix="1" applyNumberFormat="1" applyAlignment="1">
      <alignment vertical="center"/>
    </xf>
    <xf numFmtId="0" fontId="10" fillId="0" borderId="7" xfId="0" quotePrefix="1" applyNumberFormat="1" applyFont="1" applyBorder="1" applyAlignment="1">
      <alignment horizontal="center" vertical="center"/>
    </xf>
    <xf numFmtId="0" fontId="7" fillId="0" borderId="7" xfId="0" applyNumberFormat="1" applyFont="1" applyBorder="1" applyAlignment="1">
      <alignment vertical="center" wrapText="1"/>
    </xf>
    <xf numFmtId="182" fontId="7" fillId="0" borderId="7" xfId="0" applyNumberFormat="1" applyFont="1" applyBorder="1" applyAlignment="1">
      <alignment vertical="center" wrapText="1"/>
    </xf>
    <xf numFmtId="181" fontId="7" fillId="0" borderId="7" xfId="0" applyNumberFormat="1" applyFont="1" applyBorder="1" applyAlignment="1">
      <alignment vertical="center" wrapText="1"/>
    </xf>
    <xf numFmtId="0" fontId="17" fillId="0" borderId="0" xfId="0" quotePrefix="1" applyNumberFormat="1" applyFont="1" applyAlignment="1">
      <alignment vertical="center"/>
    </xf>
  </cellXfs>
  <cellStyles count="6">
    <cellStyle name="Normal" xfId="4"/>
    <cellStyle name="백분율 2" xfId="5"/>
    <cellStyle name="쉼표 [0]" xfId="1" builtinId="6"/>
    <cellStyle name="쉼표 [0] 2" xfId="3"/>
    <cellStyle name="표준" xfId="0" builtinId="0"/>
    <cellStyle name="표준 2" xfId="2"/>
  </cellStyles>
  <dxfs count="14">
    <dxf>
      <fill>
        <patternFill patternType="solid">
          <fgColor rgb="FF315F97"/>
          <bgColor rgb="FF315F97"/>
        </patternFill>
      </fill>
    </dxf>
    <dxf>
      <fill>
        <patternFill patternType="solid">
          <fgColor rgb="FF8393B2"/>
          <bgColor rgb="FF8393B2"/>
        </patternFill>
      </fill>
      <border>
        <top style="thin">
          <color rgb="FF315F97"/>
        </top>
        <bottom style="thin">
          <color rgb="FF315F97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315F97"/>
        </top>
      </border>
    </dxf>
    <dxf>
      <font>
        <b/>
      </font>
      <border>
        <bottom style="medium">
          <color rgb="FF315F97"/>
        </bottom>
      </border>
    </dxf>
    <dxf>
      <font>
        <color rgb="FF000000"/>
      </font>
      <border>
        <top style="medium">
          <color rgb="FF315F97"/>
        </top>
        <bottom style="medium">
          <color rgb="FF315F97"/>
        </bottom>
      </border>
    </dxf>
    <dxf>
      <fill>
        <patternFill patternType="solid">
          <fgColor rgb="FFB2C9E6"/>
          <bgColor rgb="FFB2C9E6"/>
        </patternFill>
      </fill>
    </dxf>
    <dxf>
      <fill>
        <patternFill patternType="solid">
          <fgColor rgb="FFB2C9E6"/>
          <bgColor rgb="FFB2C9E6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8E4F3"/>
          <bgColor rgb="FFD8E4F3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Normal Style 1 - Accent 1" defaultPivotStyle="Light Style 1 - Accent 1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HAMONITEMP/2CD7623C5B6F4a57BF238D84F374BFAD_9EE5.tm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.%20ESCO\5.%2018&#45380;%20&#49324;&#50629;\ESCO\2.%20&#49324;&#50629;&#52628;&#51652;\&#51068;&#50948;&#45824;&#4403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원가(총괄)"/>
      <sheetName val="원가(을)"/>
      <sheetName val="공종별집계표"/>
      <sheetName val="공종별내역서"/>
      <sheetName val="일위대가목록"/>
      <sheetName val="일위대가"/>
      <sheetName val="중기단가목록"/>
      <sheetName val="중기단가산출서"/>
      <sheetName val="단가대비표"/>
      <sheetName val=" 공사설정 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공종별집계표"/>
      <sheetName val="공종별내역서"/>
      <sheetName val="일위대가목록"/>
      <sheetName val="일위대가"/>
      <sheetName val="중기단가목록"/>
      <sheetName val="중기단가산출서"/>
      <sheetName val="단가대비표"/>
      <sheetName val=" 공사설정 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>
  <a:themeElements>
    <a:clrScheme name="">
      <a:dk1>
        <a:sysClr val="windowText" lastClr="000000"/>
      </a:dk1>
      <a:lt1>
        <a:sysClr val="window" lastClr="FFFFFF"/>
      </a:lt1>
      <a:dk2>
        <a:srgbClr val="1C3D62"/>
      </a:dk2>
      <a:lt2>
        <a:srgbClr val="E3DCC1"/>
      </a:lt2>
      <a:accent1>
        <a:srgbClr val="315F97"/>
      </a:accent1>
      <a:accent2>
        <a:srgbClr val="C75252"/>
      </a:accent2>
      <a:accent3>
        <a:srgbClr val="E9AE2B"/>
      </a:accent3>
      <a:accent4>
        <a:srgbClr val="699B37"/>
      </a:accent4>
      <a:accent5>
        <a:srgbClr val="358791"/>
      </a:accent5>
      <a:accent6>
        <a:srgbClr val="CA56A7"/>
      </a:accent6>
      <a:hlink>
        <a:srgbClr val="0000FF"/>
      </a:hlink>
      <a:folHlink>
        <a:srgbClr val="800080"/>
      </a:folHlink>
    </a:clrScheme>
    <a:fontScheme name="">
      <a:majorFont>
        <a:latin typeface="HNC_GO_B_HINT_GS"/>
        <a:ea typeface=""/>
        <a:cs typeface="HNC_GO_B_HINT_GS"/>
      </a:majorFont>
      <a:minorFont>
        <a:latin typeface="HNC_GO_B_HINT_GS"/>
        <a:ea typeface=""/>
        <a:cs typeface="HNC_GO_B_HINT_GS"/>
      </a:minorFont>
    </a:fontScheme>
    <a:fmtScheme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45398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635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reflection blurRad="12700" stA="26000" endPos="28000" dist="38100" dir="5400000" sy="-100000" rotWithShape="0"/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2">
          <a:schemeClr val="accent1">
            <a:shade val="2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24"/>
  <sheetViews>
    <sheetView tabSelected="1" zoomScaleNormal="100" workbookViewId="0">
      <selection activeCell="I14" sqref="I14"/>
    </sheetView>
  </sheetViews>
  <sheetFormatPr defaultColWidth="9" defaultRowHeight="13.5" x14ac:dyDescent="0.15"/>
  <cols>
    <col min="1" max="1" width="7.33203125" customWidth="1"/>
    <col min="2" max="4" width="30.77734375" customWidth="1"/>
    <col min="5" max="5" width="8.44140625" bestFit="1" customWidth="1"/>
  </cols>
  <sheetData>
    <row r="1" spans="1:4" ht="36.75" customHeight="1" x14ac:dyDescent="0.15">
      <c r="A1" s="121" t="s">
        <v>206</v>
      </c>
      <c r="B1" s="121"/>
      <c r="C1" s="121"/>
      <c r="D1" s="121"/>
    </row>
    <row r="2" spans="1:4" ht="26.45" customHeight="1" x14ac:dyDescent="0.15">
      <c r="D2" s="3" t="s">
        <v>165</v>
      </c>
    </row>
    <row r="3" spans="1:4" ht="26.45" customHeight="1" x14ac:dyDescent="0.15">
      <c r="A3" s="42" t="s">
        <v>240</v>
      </c>
      <c r="B3" s="42"/>
      <c r="C3" s="42" t="s">
        <v>229</v>
      </c>
      <c r="D3" s="42" t="s">
        <v>232</v>
      </c>
    </row>
    <row r="4" spans="1:4" ht="26.45" customHeight="1" x14ac:dyDescent="0.15">
      <c r="A4" s="43">
        <v>1</v>
      </c>
      <c r="B4" s="43" t="str">
        <f>원가계산서!A5</f>
        <v>Ⅰ. 시 설 설 치 비</v>
      </c>
      <c r="C4" s="44">
        <f>원가계산서!D30</f>
        <v>4112643.5559999999</v>
      </c>
      <c r="D4" s="43"/>
    </row>
    <row r="5" spans="1:4" ht="26.45" customHeight="1" x14ac:dyDescent="0.15">
      <c r="A5" s="43">
        <v>2</v>
      </c>
      <c r="B5" s="43" t="str">
        <f>원가계산서!A31</f>
        <v>Ⅱ에너지관리진단비</v>
      </c>
      <c r="C5" s="44">
        <f>원가계산서!D36</f>
        <v>0</v>
      </c>
      <c r="D5" s="43"/>
    </row>
    <row r="6" spans="1:4" ht="26.45" customHeight="1" x14ac:dyDescent="0.15">
      <c r="A6" s="43">
        <v>3</v>
      </c>
      <c r="B6" s="43" t="str">
        <f>원가계산서!A37</f>
        <v>Ⅲ사후관리비(MRV 포함)</v>
      </c>
      <c r="C6" s="44">
        <f>원가계산서!D42</f>
        <v>17086716</v>
      </c>
      <c r="D6" s="43" t="s">
        <v>316</v>
      </c>
    </row>
    <row r="7" spans="1:4" ht="26.45" customHeight="1" x14ac:dyDescent="0.15">
      <c r="A7" s="79">
        <v>4</v>
      </c>
      <c r="B7" s="79" t="str">
        <f>원가계산서!A43</f>
        <v>사업비계</v>
      </c>
      <c r="C7" s="80">
        <f>SUM(C4:C6)</f>
        <v>21199359.556000002</v>
      </c>
      <c r="D7" s="79"/>
    </row>
    <row r="8" spans="1:4" ht="26.45" customHeight="1" x14ac:dyDescent="0.15">
      <c r="A8" s="43">
        <v>5</v>
      </c>
      <c r="B8" s="43" t="str">
        <f>원가계산서!A44</f>
        <v>Ⅳ지 급  이 자</v>
      </c>
      <c r="C8" s="45">
        <f>원가계산서!D44</f>
        <v>582982</v>
      </c>
      <c r="D8" s="43" t="s">
        <v>191</v>
      </c>
    </row>
    <row r="9" spans="1:4" ht="26.45" customHeight="1" x14ac:dyDescent="0.15">
      <c r="A9" s="79">
        <v>6</v>
      </c>
      <c r="B9" s="79" t="str">
        <f>원가계산서!A45</f>
        <v>합  계</v>
      </c>
      <c r="C9" s="80">
        <f>SUM(C7:C8)</f>
        <v>21782341.556000002</v>
      </c>
      <c r="D9" s="79"/>
    </row>
    <row r="10" spans="1:4" ht="26.45" customHeight="1" x14ac:dyDescent="0.15">
      <c r="A10" s="43">
        <v>7</v>
      </c>
      <c r="B10" s="43" t="str">
        <f>원가계산서!A46</f>
        <v>Ⅴ부가가치세</v>
      </c>
      <c r="C10" s="45">
        <f>INT(C9*10%)</f>
        <v>2178234</v>
      </c>
      <c r="D10" s="43" t="s">
        <v>164</v>
      </c>
    </row>
    <row r="11" spans="1:4" ht="26.45" customHeight="1" x14ac:dyDescent="0.15">
      <c r="A11" s="79">
        <v>8</v>
      </c>
      <c r="B11" s="79" t="str">
        <f>원가계산서!A47</f>
        <v>Ⅵ총   원   가</v>
      </c>
      <c r="C11" s="80">
        <f>SUM(C9:C10)</f>
        <v>23960575.556000002</v>
      </c>
      <c r="D11" s="79"/>
    </row>
    <row r="12" spans="1:4" ht="26.45" customHeight="1" x14ac:dyDescent="0.15">
      <c r="A12" s="43">
        <v>9</v>
      </c>
      <c r="B12" s="43" t="s">
        <v>187</v>
      </c>
      <c r="C12" s="44">
        <f>'사업 전 전기요금'!K22</f>
        <v>274433280</v>
      </c>
      <c r="D12" s="43"/>
    </row>
    <row r="13" spans="1:4" ht="26.45" customHeight="1" x14ac:dyDescent="0.15">
      <c r="A13" s="43">
        <v>10</v>
      </c>
      <c r="B13" s="43" t="s">
        <v>189</v>
      </c>
      <c r="C13" s="44">
        <f>'사업 후 전기요금'!K21</f>
        <v>88265760</v>
      </c>
      <c r="D13" s="43"/>
    </row>
    <row r="14" spans="1:4" ht="26.45" customHeight="1" x14ac:dyDescent="0.15">
      <c r="A14" s="43">
        <v>11</v>
      </c>
      <c r="B14" s="43" t="s">
        <v>121</v>
      </c>
      <c r="C14" s="44">
        <f>C12-C13</f>
        <v>186167520</v>
      </c>
      <c r="D14" s="43"/>
    </row>
    <row r="15" spans="1:4" ht="26.45" customHeight="1" x14ac:dyDescent="0.15">
      <c r="A15" s="42">
        <v>12</v>
      </c>
      <c r="B15" s="42" t="s">
        <v>298</v>
      </c>
      <c r="C15" s="46">
        <f>지급이자산출서!J7</f>
        <v>1.3704483933180183</v>
      </c>
      <c r="D15" s="93">
        <f>C15/12</f>
        <v>0.11420403277650153</v>
      </c>
    </row>
    <row r="16" spans="1:4" ht="26.45" customHeight="1" x14ac:dyDescent="0.15"/>
    <row r="17" spans="1:4" ht="26.45" customHeight="1" x14ac:dyDescent="0.15">
      <c r="A17" s="47"/>
      <c r="B17" s="47"/>
      <c r="C17" s="47"/>
      <c r="D17" s="47"/>
    </row>
    <row r="18" spans="1:4" ht="26.45" customHeight="1" x14ac:dyDescent="0.15"/>
    <row r="19" spans="1:4" ht="26.45" customHeight="1" x14ac:dyDescent="0.15"/>
    <row r="20" spans="1:4" ht="26.45" customHeight="1" x14ac:dyDescent="0.15"/>
    <row r="21" spans="1:4" ht="26.45" customHeight="1" x14ac:dyDescent="0.15"/>
    <row r="22" spans="1:4" ht="26.45" customHeight="1" x14ac:dyDescent="0.15"/>
    <row r="23" spans="1:4" ht="26.45" customHeight="1" x14ac:dyDescent="0.15"/>
    <row r="24" spans="1:4" ht="26.45" customHeight="1" x14ac:dyDescent="0.15"/>
  </sheetData>
  <mergeCells count="1">
    <mergeCell ref="A1:D1"/>
  </mergeCells>
  <phoneticPr fontId="20" type="noConversion"/>
  <printOptions horizontalCentered="1"/>
  <pageMargins left="0.7086111307144165" right="0.7086111307144165" top="0.74750000238418579" bottom="0.74750000238418579" header="0.31486111879348755" footer="0.31486111879348755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AB18"/>
  <sheetViews>
    <sheetView topLeftCell="B1" zoomScaleNormal="100" workbookViewId="0">
      <selection activeCell="G80" sqref="G80"/>
    </sheetView>
  </sheetViews>
  <sheetFormatPr defaultColWidth="8.88671875" defaultRowHeight="13.5" x14ac:dyDescent="0.15"/>
  <cols>
    <col min="1" max="1" width="19" hidden="1" customWidth="1"/>
    <col min="2" max="2" width="19.6640625" customWidth="1"/>
    <col min="3" max="3" width="26.6640625" customWidth="1"/>
    <col min="4" max="4" width="5.109375" bestFit="1" customWidth="1"/>
    <col min="5" max="5" width="10.44140625" bestFit="1" customWidth="1"/>
    <col min="6" max="6" width="6.21875" bestFit="1" customWidth="1"/>
    <col min="7" max="7" width="8.6640625" bestFit="1" customWidth="1"/>
    <col min="8" max="8" width="6.21875" bestFit="1" customWidth="1"/>
    <col min="9" max="9" width="8.6640625" bestFit="1" customWidth="1"/>
    <col min="10" max="10" width="6.21875" bestFit="1" customWidth="1"/>
    <col min="11" max="11" width="9.77734375" bestFit="1" customWidth="1"/>
    <col min="12" max="12" width="6.21875" bestFit="1" customWidth="1"/>
    <col min="13" max="13" width="9.77734375" bestFit="1" customWidth="1"/>
    <col min="14" max="14" width="6.21875" bestFit="1" customWidth="1"/>
    <col min="15" max="15" width="8.6640625" bestFit="1" customWidth="1"/>
    <col min="16" max="16" width="10.21875" bestFit="1" customWidth="1"/>
    <col min="17" max="17" width="10.44140625" bestFit="1" customWidth="1"/>
    <col min="18" max="19" width="8.6640625" bestFit="1" customWidth="1"/>
    <col min="20" max="21" width="9.77734375" bestFit="1" customWidth="1"/>
    <col min="22" max="22" width="8.6640625" bestFit="1" customWidth="1"/>
    <col min="23" max="23" width="6.6640625" bestFit="1" customWidth="1"/>
    <col min="24" max="24" width="6.44140625" bestFit="1" customWidth="1"/>
    <col min="25" max="26" width="8.21875" hidden="1" customWidth="1"/>
    <col min="27" max="27" width="9.88671875" hidden="1" customWidth="1"/>
    <col min="28" max="28" width="8.21875" hidden="1" customWidth="1"/>
  </cols>
  <sheetData>
    <row r="1" spans="1:28" ht="30" customHeight="1" x14ac:dyDescent="0.15">
      <c r="A1" s="187" t="s">
        <v>160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</row>
    <row r="2" spans="1:28" ht="30" customHeight="1" x14ac:dyDescent="0.15">
      <c r="A2" s="194" t="s">
        <v>203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</row>
    <row r="3" spans="1:28" ht="30" customHeight="1" x14ac:dyDescent="0.15">
      <c r="A3" s="190" t="s">
        <v>45</v>
      </c>
      <c r="B3" s="190" t="s">
        <v>150</v>
      </c>
      <c r="C3" s="190" t="s">
        <v>253</v>
      </c>
      <c r="D3" s="190" t="s">
        <v>251</v>
      </c>
      <c r="E3" s="190" t="s">
        <v>23</v>
      </c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 t="s">
        <v>59</v>
      </c>
      <c r="Q3" s="190" t="s">
        <v>77</v>
      </c>
      <c r="R3" s="190"/>
      <c r="S3" s="190"/>
      <c r="T3" s="190"/>
      <c r="U3" s="190"/>
      <c r="V3" s="190"/>
      <c r="W3" s="190" t="s">
        <v>60</v>
      </c>
      <c r="X3" s="190" t="s">
        <v>32</v>
      </c>
      <c r="Y3" s="189" t="s">
        <v>65</v>
      </c>
      <c r="Z3" s="189" t="s">
        <v>57</v>
      </c>
      <c r="AA3" s="189" t="s">
        <v>54</v>
      </c>
      <c r="AB3" s="189" t="s">
        <v>55</v>
      </c>
    </row>
    <row r="4" spans="1:28" ht="30" customHeight="1" x14ac:dyDescent="0.15">
      <c r="A4" s="190"/>
      <c r="B4" s="190"/>
      <c r="C4" s="190"/>
      <c r="D4" s="190"/>
      <c r="E4" s="81" t="s">
        <v>126</v>
      </c>
      <c r="F4" s="81" t="s">
        <v>33</v>
      </c>
      <c r="G4" s="81" t="s">
        <v>58</v>
      </c>
      <c r="H4" s="81" t="s">
        <v>33</v>
      </c>
      <c r="I4" s="81" t="s">
        <v>76</v>
      </c>
      <c r="J4" s="81" t="s">
        <v>33</v>
      </c>
      <c r="K4" s="81" t="s">
        <v>125</v>
      </c>
      <c r="L4" s="81" t="s">
        <v>33</v>
      </c>
      <c r="M4" s="81" t="s">
        <v>133</v>
      </c>
      <c r="N4" s="81" t="s">
        <v>33</v>
      </c>
      <c r="O4" s="81" t="s">
        <v>56</v>
      </c>
      <c r="P4" s="190"/>
      <c r="Q4" s="81" t="s">
        <v>126</v>
      </c>
      <c r="R4" s="81" t="s">
        <v>58</v>
      </c>
      <c r="S4" s="81" t="s">
        <v>76</v>
      </c>
      <c r="T4" s="81" t="s">
        <v>125</v>
      </c>
      <c r="U4" s="81" t="s">
        <v>133</v>
      </c>
      <c r="V4" s="81" t="s">
        <v>56</v>
      </c>
      <c r="W4" s="190"/>
      <c r="X4" s="190"/>
      <c r="Y4" s="189"/>
      <c r="Z4" s="189"/>
      <c r="AA4" s="189"/>
      <c r="AB4" s="189"/>
    </row>
    <row r="5" spans="1:28" ht="30" customHeight="1" x14ac:dyDescent="0.15">
      <c r="A5" s="83" t="s">
        <v>321</v>
      </c>
      <c r="B5" s="50" t="s">
        <v>10</v>
      </c>
      <c r="C5" s="55" t="s">
        <v>300</v>
      </c>
      <c r="D5" s="90" t="s">
        <v>231</v>
      </c>
      <c r="E5" s="90">
        <v>0</v>
      </c>
      <c r="F5" s="83" t="s">
        <v>223</v>
      </c>
      <c r="G5" s="90">
        <v>0</v>
      </c>
      <c r="H5" s="83" t="s">
        <v>223</v>
      </c>
      <c r="I5" s="90">
        <v>0</v>
      </c>
      <c r="J5" s="83" t="s">
        <v>223</v>
      </c>
      <c r="K5" s="94">
        <v>25000</v>
      </c>
      <c r="L5" s="83" t="s">
        <v>223</v>
      </c>
      <c r="M5" s="90">
        <v>0</v>
      </c>
      <c r="N5" s="83" t="s">
        <v>223</v>
      </c>
      <c r="O5" s="92">
        <f t="shared" ref="O5:O12" si="0">SMALL(E5:M5,COUNTIF(E5:M5,0)+1)</f>
        <v>25000</v>
      </c>
      <c r="P5" s="90"/>
      <c r="Q5" s="90">
        <v>0</v>
      </c>
      <c r="R5" s="90">
        <v>0</v>
      </c>
      <c r="S5" s="90">
        <v>0</v>
      </c>
      <c r="T5" s="90">
        <v>0</v>
      </c>
      <c r="U5" s="90">
        <v>0</v>
      </c>
      <c r="V5" s="90">
        <v>0</v>
      </c>
      <c r="W5" s="83" t="s">
        <v>83</v>
      </c>
      <c r="X5" s="83" t="s">
        <v>223</v>
      </c>
      <c r="Y5" s="85" t="s">
        <v>230</v>
      </c>
      <c r="Z5" s="85" t="s">
        <v>223</v>
      </c>
      <c r="AA5" s="91"/>
      <c r="AB5" s="85" t="s">
        <v>223</v>
      </c>
    </row>
    <row r="6" spans="1:28" ht="30" customHeight="1" x14ac:dyDescent="0.15">
      <c r="A6" s="83" t="s">
        <v>320</v>
      </c>
      <c r="B6" s="55" t="s">
        <v>236</v>
      </c>
      <c r="C6" s="55" t="s">
        <v>218</v>
      </c>
      <c r="D6" s="90" t="s">
        <v>231</v>
      </c>
      <c r="E6" s="90">
        <v>0</v>
      </c>
      <c r="F6" s="83" t="s">
        <v>223</v>
      </c>
      <c r="G6" s="90">
        <v>0</v>
      </c>
      <c r="H6" s="83" t="s">
        <v>223</v>
      </c>
      <c r="I6" s="90">
        <v>0</v>
      </c>
      <c r="J6" s="83" t="s">
        <v>223</v>
      </c>
      <c r="K6" s="94">
        <v>12000</v>
      </c>
      <c r="L6" s="83" t="s">
        <v>223</v>
      </c>
      <c r="M6" s="90">
        <v>0</v>
      </c>
      <c r="N6" s="83" t="s">
        <v>223</v>
      </c>
      <c r="O6" s="92">
        <f t="shared" si="0"/>
        <v>12000</v>
      </c>
      <c r="P6" s="90"/>
      <c r="Q6" s="90">
        <v>0</v>
      </c>
      <c r="R6" s="90">
        <v>0</v>
      </c>
      <c r="S6" s="90">
        <v>0</v>
      </c>
      <c r="T6" s="90">
        <v>0</v>
      </c>
      <c r="U6" s="90">
        <v>0</v>
      </c>
      <c r="V6" s="90">
        <v>0</v>
      </c>
      <c r="W6" s="83" t="s">
        <v>84</v>
      </c>
      <c r="X6" s="83" t="s">
        <v>223</v>
      </c>
      <c r="Y6" s="85" t="s">
        <v>223</v>
      </c>
      <c r="Z6" s="85" t="s">
        <v>223</v>
      </c>
      <c r="AA6" s="91"/>
      <c r="AB6" s="85" t="s">
        <v>223</v>
      </c>
    </row>
    <row r="7" spans="1:28" ht="30" customHeight="1" x14ac:dyDescent="0.15">
      <c r="A7" s="83" t="s">
        <v>321</v>
      </c>
      <c r="B7" s="55" t="s">
        <v>169</v>
      </c>
      <c r="C7" s="55" t="s">
        <v>215</v>
      </c>
      <c r="D7" s="90" t="s">
        <v>231</v>
      </c>
      <c r="E7" s="90">
        <v>0</v>
      </c>
      <c r="F7" s="83" t="s">
        <v>223</v>
      </c>
      <c r="G7" s="90">
        <v>0</v>
      </c>
      <c r="H7" s="83" t="s">
        <v>223</v>
      </c>
      <c r="I7" s="90">
        <v>0</v>
      </c>
      <c r="J7" s="83" t="s">
        <v>223</v>
      </c>
      <c r="K7" s="94">
        <v>35000</v>
      </c>
      <c r="L7" s="83" t="s">
        <v>223</v>
      </c>
      <c r="M7" s="90">
        <v>0</v>
      </c>
      <c r="N7" s="83" t="s">
        <v>223</v>
      </c>
      <c r="O7" s="92">
        <f t="shared" si="0"/>
        <v>35000</v>
      </c>
      <c r="P7" s="90"/>
      <c r="Q7" s="90">
        <v>0</v>
      </c>
      <c r="R7" s="90">
        <v>0</v>
      </c>
      <c r="S7" s="90">
        <v>0</v>
      </c>
      <c r="T7" s="90">
        <v>0</v>
      </c>
      <c r="U7" s="90">
        <v>0</v>
      </c>
      <c r="V7" s="90">
        <v>0</v>
      </c>
      <c r="W7" s="83" t="s">
        <v>83</v>
      </c>
      <c r="X7" s="83" t="s">
        <v>223</v>
      </c>
      <c r="Y7" s="85" t="s">
        <v>230</v>
      </c>
      <c r="Z7" s="85" t="s">
        <v>223</v>
      </c>
      <c r="AA7" s="91"/>
      <c r="AB7" s="85" t="s">
        <v>223</v>
      </c>
    </row>
    <row r="8" spans="1:28" ht="30" customHeight="1" x14ac:dyDescent="0.15">
      <c r="A8" s="83" t="s">
        <v>320</v>
      </c>
      <c r="B8" s="55" t="s">
        <v>170</v>
      </c>
      <c r="C8" s="55" t="s">
        <v>213</v>
      </c>
      <c r="D8" s="90" t="s">
        <v>231</v>
      </c>
      <c r="E8" s="90">
        <v>0</v>
      </c>
      <c r="F8" s="83" t="s">
        <v>223</v>
      </c>
      <c r="G8" s="90">
        <v>0</v>
      </c>
      <c r="H8" s="83" t="s">
        <v>223</v>
      </c>
      <c r="I8" s="90">
        <v>0</v>
      </c>
      <c r="J8" s="83" t="s">
        <v>223</v>
      </c>
      <c r="K8" s="94">
        <v>50000</v>
      </c>
      <c r="L8" s="83" t="s">
        <v>223</v>
      </c>
      <c r="M8" s="90">
        <v>0</v>
      </c>
      <c r="N8" s="83" t="s">
        <v>223</v>
      </c>
      <c r="O8" s="92">
        <f t="shared" si="0"/>
        <v>50000</v>
      </c>
      <c r="P8" s="90"/>
      <c r="Q8" s="90">
        <v>0</v>
      </c>
      <c r="R8" s="90">
        <v>0</v>
      </c>
      <c r="S8" s="90">
        <v>0</v>
      </c>
      <c r="T8" s="90">
        <v>0</v>
      </c>
      <c r="U8" s="90">
        <v>0</v>
      </c>
      <c r="V8" s="90">
        <v>0</v>
      </c>
      <c r="W8" s="83" t="s">
        <v>84</v>
      </c>
      <c r="X8" s="83" t="s">
        <v>223</v>
      </c>
      <c r="Y8" s="85" t="s">
        <v>223</v>
      </c>
      <c r="Z8" s="85" t="s">
        <v>223</v>
      </c>
      <c r="AA8" s="91"/>
      <c r="AB8" s="85" t="s">
        <v>223</v>
      </c>
    </row>
    <row r="9" spans="1:28" ht="30" customHeight="1" x14ac:dyDescent="0.15">
      <c r="A9" s="83" t="s">
        <v>321</v>
      </c>
      <c r="B9" s="55" t="s">
        <v>166</v>
      </c>
      <c r="C9" s="55" t="s">
        <v>139</v>
      </c>
      <c r="D9" s="90" t="s">
        <v>231</v>
      </c>
      <c r="E9" s="90">
        <v>0</v>
      </c>
      <c r="F9" s="83" t="s">
        <v>223</v>
      </c>
      <c r="G9" s="90">
        <v>0</v>
      </c>
      <c r="H9" s="83" t="s">
        <v>223</v>
      </c>
      <c r="I9" s="90">
        <v>0</v>
      </c>
      <c r="J9" s="83" t="s">
        <v>223</v>
      </c>
      <c r="K9" s="94">
        <v>3000</v>
      </c>
      <c r="L9" s="83" t="s">
        <v>223</v>
      </c>
      <c r="M9" s="90">
        <v>0</v>
      </c>
      <c r="N9" s="83" t="s">
        <v>223</v>
      </c>
      <c r="O9" s="92">
        <f t="shared" si="0"/>
        <v>3000</v>
      </c>
      <c r="P9" s="90"/>
      <c r="Q9" s="90">
        <v>0</v>
      </c>
      <c r="R9" s="90">
        <v>0</v>
      </c>
      <c r="S9" s="90">
        <v>0</v>
      </c>
      <c r="T9" s="90">
        <v>0</v>
      </c>
      <c r="U9" s="90">
        <v>0</v>
      </c>
      <c r="V9" s="90">
        <v>0</v>
      </c>
      <c r="W9" s="83" t="s">
        <v>83</v>
      </c>
      <c r="X9" s="83" t="s">
        <v>223</v>
      </c>
      <c r="Y9" s="85" t="s">
        <v>230</v>
      </c>
      <c r="Z9" s="85" t="s">
        <v>223</v>
      </c>
      <c r="AA9" s="91"/>
      <c r="AB9" s="85" t="s">
        <v>223</v>
      </c>
    </row>
    <row r="10" spans="1:28" ht="30" customHeight="1" x14ac:dyDescent="0.15">
      <c r="A10" s="83" t="s">
        <v>321</v>
      </c>
      <c r="B10" s="55" t="s">
        <v>120</v>
      </c>
      <c r="C10" s="55" t="s">
        <v>291</v>
      </c>
      <c r="D10" s="90" t="s">
        <v>231</v>
      </c>
      <c r="E10" s="90">
        <v>0</v>
      </c>
      <c r="F10" s="83" t="s">
        <v>223</v>
      </c>
      <c r="G10" s="90">
        <v>0</v>
      </c>
      <c r="H10" s="83" t="s">
        <v>223</v>
      </c>
      <c r="I10" s="90">
        <v>0</v>
      </c>
      <c r="J10" s="83" t="s">
        <v>223</v>
      </c>
      <c r="K10" s="94">
        <v>5000</v>
      </c>
      <c r="L10" s="83" t="s">
        <v>223</v>
      </c>
      <c r="M10" s="90">
        <v>0</v>
      </c>
      <c r="N10" s="83" t="s">
        <v>223</v>
      </c>
      <c r="O10" s="92">
        <f t="shared" si="0"/>
        <v>5000</v>
      </c>
      <c r="P10" s="90"/>
      <c r="Q10" s="90">
        <v>0</v>
      </c>
      <c r="R10" s="90">
        <v>0</v>
      </c>
      <c r="S10" s="90">
        <v>0</v>
      </c>
      <c r="T10" s="90">
        <v>0</v>
      </c>
      <c r="U10" s="90">
        <v>0</v>
      </c>
      <c r="V10" s="90">
        <v>0</v>
      </c>
      <c r="W10" s="83" t="s">
        <v>83</v>
      </c>
      <c r="X10" s="83" t="s">
        <v>223</v>
      </c>
      <c r="Y10" s="85" t="s">
        <v>230</v>
      </c>
      <c r="Z10" s="85" t="s">
        <v>223</v>
      </c>
      <c r="AA10" s="91"/>
      <c r="AB10" s="85" t="s">
        <v>223</v>
      </c>
    </row>
    <row r="11" spans="1:28" ht="30" customHeight="1" x14ac:dyDescent="0.15">
      <c r="A11" s="83" t="s">
        <v>320</v>
      </c>
      <c r="B11" s="55" t="s">
        <v>134</v>
      </c>
      <c r="C11" s="55" t="s">
        <v>318</v>
      </c>
      <c r="D11" s="90" t="s">
        <v>231</v>
      </c>
      <c r="E11" s="90">
        <v>0</v>
      </c>
      <c r="F11" s="83" t="s">
        <v>223</v>
      </c>
      <c r="G11" s="90">
        <v>0</v>
      </c>
      <c r="H11" s="83" t="s">
        <v>223</v>
      </c>
      <c r="I11" s="90">
        <v>0</v>
      </c>
      <c r="J11" s="83" t="s">
        <v>223</v>
      </c>
      <c r="K11" s="94">
        <v>60000</v>
      </c>
      <c r="L11" s="83" t="s">
        <v>223</v>
      </c>
      <c r="M11" s="90">
        <v>0</v>
      </c>
      <c r="N11" s="83" t="s">
        <v>223</v>
      </c>
      <c r="O11" s="92">
        <f t="shared" si="0"/>
        <v>60000</v>
      </c>
      <c r="P11" s="90"/>
      <c r="Q11" s="90">
        <v>0</v>
      </c>
      <c r="R11" s="90">
        <v>0</v>
      </c>
      <c r="S11" s="90">
        <v>0</v>
      </c>
      <c r="T11" s="90">
        <v>0</v>
      </c>
      <c r="U11" s="90">
        <v>0</v>
      </c>
      <c r="V11" s="90">
        <v>0</v>
      </c>
      <c r="W11" s="83" t="s">
        <v>84</v>
      </c>
      <c r="X11" s="83" t="s">
        <v>223</v>
      </c>
      <c r="Y11" s="85" t="s">
        <v>223</v>
      </c>
      <c r="Z11" s="85" t="s">
        <v>223</v>
      </c>
      <c r="AA11" s="91"/>
      <c r="AB11" s="85" t="s">
        <v>223</v>
      </c>
    </row>
    <row r="12" spans="1:28" ht="30" customHeight="1" x14ac:dyDescent="0.15">
      <c r="A12" s="83" t="s">
        <v>320</v>
      </c>
      <c r="B12" s="55" t="s">
        <v>134</v>
      </c>
      <c r="C12" s="55" t="s">
        <v>297</v>
      </c>
      <c r="D12" s="90" t="s">
        <v>231</v>
      </c>
      <c r="E12" s="90">
        <v>0</v>
      </c>
      <c r="F12" s="83" t="s">
        <v>223</v>
      </c>
      <c r="G12" s="90">
        <v>0</v>
      </c>
      <c r="H12" s="83" t="s">
        <v>223</v>
      </c>
      <c r="I12" s="90">
        <v>0</v>
      </c>
      <c r="J12" s="83" t="s">
        <v>223</v>
      </c>
      <c r="K12" s="94">
        <v>55000</v>
      </c>
      <c r="L12" s="83" t="s">
        <v>223</v>
      </c>
      <c r="M12" s="90">
        <v>0</v>
      </c>
      <c r="N12" s="83" t="s">
        <v>223</v>
      </c>
      <c r="O12" s="92">
        <f t="shared" si="0"/>
        <v>55000</v>
      </c>
      <c r="P12" s="90"/>
      <c r="Q12" s="90">
        <v>0</v>
      </c>
      <c r="R12" s="90">
        <v>0</v>
      </c>
      <c r="S12" s="90">
        <v>0</v>
      </c>
      <c r="T12" s="90">
        <v>0</v>
      </c>
      <c r="U12" s="90">
        <v>0</v>
      </c>
      <c r="V12" s="90">
        <v>0</v>
      </c>
      <c r="W12" s="83" t="s">
        <v>84</v>
      </c>
      <c r="X12" s="83" t="s">
        <v>223</v>
      </c>
      <c r="Y12" s="85" t="s">
        <v>223</v>
      </c>
      <c r="Z12" s="85" t="s">
        <v>223</v>
      </c>
      <c r="AA12" s="91"/>
      <c r="AB12" s="85" t="s">
        <v>223</v>
      </c>
    </row>
    <row r="13" spans="1:28" ht="30" customHeight="1" x14ac:dyDescent="0.15">
      <c r="A13" s="83" t="s">
        <v>321</v>
      </c>
      <c r="B13" s="83" t="s">
        <v>135</v>
      </c>
      <c r="C13" s="83" t="s">
        <v>129</v>
      </c>
      <c r="D13" s="89" t="s">
        <v>226</v>
      </c>
      <c r="E13" s="90">
        <v>0</v>
      </c>
      <c r="F13" s="83" t="s">
        <v>223</v>
      </c>
      <c r="G13" s="90">
        <v>0</v>
      </c>
      <c r="H13" s="83" t="s">
        <v>223</v>
      </c>
      <c r="I13" s="90">
        <v>0</v>
      </c>
      <c r="J13" s="83" t="s">
        <v>223</v>
      </c>
      <c r="K13" s="90">
        <v>0</v>
      </c>
      <c r="L13" s="83" t="s">
        <v>223</v>
      </c>
      <c r="M13" s="90">
        <v>0</v>
      </c>
      <c r="N13" s="83" t="s">
        <v>223</v>
      </c>
      <c r="O13" s="90">
        <v>0</v>
      </c>
      <c r="P13" s="90">
        <v>199157</v>
      </c>
      <c r="Q13" s="90">
        <v>0</v>
      </c>
      <c r="R13" s="90">
        <v>0</v>
      </c>
      <c r="S13" s="90">
        <v>0</v>
      </c>
      <c r="T13" s="90">
        <v>0</v>
      </c>
      <c r="U13" s="90">
        <v>0</v>
      </c>
      <c r="V13" s="90">
        <v>0</v>
      </c>
      <c r="W13" s="83" t="s">
        <v>83</v>
      </c>
      <c r="X13" s="83" t="s">
        <v>223</v>
      </c>
      <c r="Y13" s="85" t="s">
        <v>230</v>
      </c>
      <c r="Z13" s="85" t="s">
        <v>223</v>
      </c>
      <c r="AA13" s="91"/>
      <c r="AB13" s="85" t="s">
        <v>223</v>
      </c>
    </row>
    <row r="14" spans="1:28" ht="30" customHeight="1" x14ac:dyDescent="0.15">
      <c r="A14" s="83"/>
      <c r="B14" s="83"/>
      <c r="C14" s="83"/>
      <c r="D14" s="89"/>
      <c r="E14" s="90"/>
      <c r="F14" s="83"/>
      <c r="G14" s="90"/>
      <c r="H14" s="83"/>
      <c r="I14" s="90"/>
      <c r="J14" s="83"/>
      <c r="K14" s="90"/>
      <c r="L14" s="83"/>
      <c r="M14" s="90"/>
      <c r="N14" s="83"/>
      <c r="O14" s="90"/>
      <c r="P14" s="90"/>
      <c r="Q14" s="90"/>
      <c r="R14" s="90"/>
      <c r="S14" s="90"/>
      <c r="T14" s="90"/>
      <c r="U14" s="90"/>
      <c r="V14" s="90"/>
      <c r="W14" s="83"/>
      <c r="X14" s="83"/>
      <c r="Y14" s="85"/>
      <c r="Z14" s="85"/>
      <c r="AA14" s="91"/>
      <c r="AB14" s="85"/>
    </row>
    <row r="15" spans="1:28" ht="30" customHeight="1" x14ac:dyDescent="0.15">
      <c r="A15" s="83"/>
      <c r="B15" s="83"/>
      <c r="C15" s="83"/>
      <c r="D15" s="89"/>
      <c r="E15" s="90"/>
      <c r="F15" s="83"/>
      <c r="G15" s="90"/>
      <c r="H15" s="83"/>
      <c r="I15" s="90"/>
      <c r="J15" s="83"/>
      <c r="K15" s="90"/>
      <c r="L15" s="83"/>
      <c r="M15" s="90"/>
      <c r="N15" s="83"/>
      <c r="O15" s="90"/>
      <c r="P15" s="90"/>
      <c r="Q15" s="90"/>
      <c r="R15" s="90"/>
      <c r="S15" s="90"/>
      <c r="T15" s="90"/>
      <c r="U15" s="90"/>
      <c r="V15" s="90"/>
      <c r="W15" s="83"/>
      <c r="X15" s="83"/>
      <c r="Y15" s="85"/>
      <c r="Z15" s="85"/>
      <c r="AA15" s="91"/>
      <c r="AB15" s="85"/>
    </row>
    <row r="16" spans="1:28" ht="30" customHeight="1" x14ac:dyDescent="0.15">
      <c r="A16" s="83"/>
      <c r="B16" s="83"/>
      <c r="C16" s="83"/>
      <c r="D16" s="89"/>
      <c r="E16" s="90"/>
      <c r="F16" s="83"/>
      <c r="G16" s="90"/>
      <c r="H16" s="83"/>
      <c r="I16" s="90"/>
      <c r="J16" s="83"/>
      <c r="K16" s="90"/>
      <c r="L16" s="83"/>
      <c r="M16" s="90"/>
      <c r="N16" s="83"/>
      <c r="O16" s="90"/>
      <c r="P16" s="90"/>
      <c r="Q16" s="90"/>
      <c r="R16" s="90"/>
      <c r="S16" s="90"/>
      <c r="T16" s="90"/>
      <c r="U16" s="90"/>
      <c r="V16" s="90"/>
      <c r="W16" s="83"/>
      <c r="X16" s="83"/>
      <c r="Y16" s="85"/>
      <c r="Z16" s="85"/>
      <c r="AA16" s="91"/>
      <c r="AB16" s="85"/>
    </row>
    <row r="17" spans="1:28" ht="30" customHeight="1" x14ac:dyDescent="0.15">
      <c r="A17" s="83"/>
      <c r="B17" s="83"/>
      <c r="C17" s="83"/>
      <c r="D17" s="89"/>
      <c r="E17" s="90"/>
      <c r="F17" s="83"/>
      <c r="G17" s="90"/>
      <c r="H17" s="83"/>
      <c r="I17" s="90"/>
      <c r="J17" s="83"/>
      <c r="K17" s="90"/>
      <c r="L17" s="83"/>
      <c r="M17" s="90"/>
      <c r="N17" s="83"/>
      <c r="O17" s="90"/>
      <c r="P17" s="90"/>
      <c r="Q17" s="90"/>
      <c r="R17" s="90"/>
      <c r="S17" s="90"/>
      <c r="T17" s="90"/>
      <c r="U17" s="90"/>
      <c r="V17" s="90"/>
      <c r="W17" s="83"/>
      <c r="X17" s="83"/>
      <c r="Y17" s="85"/>
      <c r="Z17" s="85"/>
      <c r="AA17" s="91"/>
      <c r="AB17" s="85"/>
    </row>
    <row r="18" spans="1:28" ht="30" customHeight="1" x14ac:dyDescent="0.15">
      <c r="A18" s="83"/>
      <c r="B18" s="83"/>
      <c r="C18" s="83"/>
      <c r="D18" s="89"/>
      <c r="E18" s="90"/>
      <c r="F18" s="83"/>
      <c r="G18" s="90"/>
      <c r="H18" s="83"/>
      <c r="I18" s="90"/>
      <c r="J18" s="83"/>
      <c r="K18" s="90"/>
      <c r="L18" s="83"/>
      <c r="M18" s="90"/>
      <c r="N18" s="83"/>
      <c r="O18" s="90"/>
      <c r="P18" s="90"/>
      <c r="Q18" s="90"/>
      <c r="R18" s="90"/>
      <c r="S18" s="90"/>
      <c r="T18" s="90"/>
      <c r="U18" s="90"/>
      <c r="V18" s="90"/>
      <c r="W18" s="83"/>
      <c r="X18" s="83"/>
      <c r="Y18" s="85"/>
      <c r="Z18" s="85"/>
      <c r="AA18" s="91"/>
      <c r="AB18" s="85"/>
    </row>
  </sheetData>
  <mergeCells count="15">
    <mergeCell ref="A1:X1"/>
    <mergeCell ref="A2:X2"/>
    <mergeCell ref="A3:A4"/>
    <mergeCell ref="B3:B4"/>
    <mergeCell ref="C3:C4"/>
    <mergeCell ref="D3:D4"/>
    <mergeCell ref="E3:O3"/>
    <mergeCell ref="P3:P4"/>
    <mergeCell ref="Q3:V3"/>
    <mergeCell ref="W3:W4"/>
    <mergeCell ref="AB3:AB4"/>
    <mergeCell ref="X3:X4"/>
    <mergeCell ref="Y3:Y4"/>
    <mergeCell ref="Z3:Z4"/>
    <mergeCell ref="AA3:AA4"/>
  </mergeCells>
  <phoneticPr fontId="20" type="noConversion"/>
  <pageMargins left="0.78694444894790649" right="0.19666667282581329" top="0.39347222447395325" bottom="0.39347222447395325" header="0" footer="0"/>
  <pageSetup paperSize="9" scale="52" fitToHeight="0" orientation="landscape" draft="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zoomScaleNormal="100" workbookViewId="0"/>
  </sheetViews>
  <sheetFormatPr defaultColWidth="8.88671875" defaultRowHeight="13.5" x14ac:dyDescent="0.15"/>
  <sheetData/>
  <phoneticPr fontId="20" type="noConversion"/>
  <pageMargins left="0.74805557727813721" right="0.74805557727813721" top="0.98430556058883667" bottom="0.98430556058883667" header="0.51138889789581299" footer="0.51138889789581299"/>
  <pageSetup paperSize="9" fitToWidth="0" fitToHeight="0" orientation="portrait" draft="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zoomScaleNormal="100" workbookViewId="0"/>
  </sheetViews>
  <sheetFormatPr defaultColWidth="8.88671875" defaultRowHeight="13.5" x14ac:dyDescent="0.15"/>
  <sheetData/>
  <phoneticPr fontId="20" type="noConversion"/>
  <pageMargins left="0.74805557727813721" right="0.74805557727813721" top="0.98430556058883667" bottom="0.98430556058883667" header="0.51138889789581299" footer="0.51138889789581299"/>
  <pageSetup paperSize="9" fitToWidth="0" fitToHeight="0" orientation="portrait" draf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49"/>
  <sheetViews>
    <sheetView view="pageBreakPreview" zoomScale="110" zoomScaleSheetLayoutView="110" workbookViewId="0">
      <selection activeCell="D19" sqref="D19"/>
    </sheetView>
  </sheetViews>
  <sheetFormatPr defaultColWidth="8.88671875" defaultRowHeight="13.5" x14ac:dyDescent="0.15"/>
  <cols>
    <col min="1" max="1" width="8.33203125" customWidth="1"/>
    <col min="2" max="2" width="15.6640625" bestFit="1" customWidth="1"/>
    <col min="3" max="3" width="6.44140625" bestFit="1" customWidth="1"/>
    <col min="4" max="4" width="17" style="3" customWidth="1"/>
    <col min="5" max="5" width="25.6640625" bestFit="1" customWidth="1"/>
  </cols>
  <sheetData>
    <row r="1" spans="1:6" ht="39" customHeight="1" x14ac:dyDescent="0.15">
      <c r="A1" s="135" t="s">
        <v>310</v>
      </c>
      <c r="B1" s="135"/>
      <c r="C1" s="135"/>
      <c r="D1" s="135"/>
      <c r="E1" s="135"/>
      <c r="F1" s="1"/>
    </row>
    <row r="2" spans="1:6" x14ac:dyDescent="0.15">
      <c r="A2" s="2" t="s">
        <v>245</v>
      </c>
      <c r="B2" s="1"/>
      <c r="C2" s="1"/>
      <c r="D2" s="4"/>
      <c r="E2" s="1"/>
      <c r="F2" s="1"/>
    </row>
    <row r="3" spans="1:6" ht="21" customHeight="1" x14ac:dyDescent="0.15">
      <c r="A3" s="136" t="s">
        <v>347</v>
      </c>
      <c r="B3" s="136"/>
      <c r="C3" s="136"/>
      <c r="D3" s="136"/>
      <c r="E3" s="5"/>
      <c r="F3" s="1"/>
    </row>
    <row r="4" spans="1:6" x14ac:dyDescent="0.15">
      <c r="A4" s="6" t="s">
        <v>119</v>
      </c>
      <c r="B4" s="7"/>
      <c r="C4" s="7" t="s">
        <v>234</v>
      </c>
      <c r="D4" s="7" t="s">
        <v>107</v>
      </c>
      <c r="E4" s="7" t="s">
        <v>173</v>
      </c>
    </row>
    <row r="5" spans="1:6" x14ac:dyDescent="0.15">
      <c r="A5" s="122" t="s">
        <v>314</v>
      </c>
      <c r="B5" s="123"/>
      <c r="C5" s="95" t="s">
        <v>245</v>
      </c>
      <c r="D5" s="96" t="s">
        <v>245</v>
      </c>
      <c r="E5" s="97" t="s">
        <v>245</v>
      </c>
      <c r="F5" s="1"/>
    </row>
    <row r="6" spans="1:6" x14ac:dyDescent="0.15">
      <c r="A6" s="124" t="s">
        <v>106</v>
      </c>
      <c r="B6" s="8" t="s">
        <v>100</v>
      </c>
      <c r="C6" s="9" t="s">
        <v>245</v>
      </c>
      <c r="D6" s="10">
        <f>집계표!F6</f>
        <v>391283</v>
      </c>
      <c r="E6" s="11" t="s">
        <v>245</v>
      </c>
      <c r="F6" s="1"/>
    </row>
    <row r="7" spans="1:6" x14ac:dyDescent="0.15">
      <c r="A7" s="125"/>
      <c r="B7" s="12" t="s">
        <v>111</v>
      </c>
      <c r="C7" s="13" t="s">
        <v>245</v>
      </c>
      <c r="D7" s="14">
        <v>0</v>
      </c>
      <c r="E7" s="15" t="s">
        <v>245</v>
      </c>
      <c r="F7" s="1"/>
    </row>
    <row r="8" spans="1:6" x14ac:dyDescent="0.15">
      <c r="A8" s="126"/>
      <c r="B8" s="16" t="s">
        <v>243</v>
      </c>
      <c r="C8" s="17" t="s">
        <v>245</v>
      </c>
      <c r="D8" s="18">
        <f>SUM(D6:D7)</f>
        <v>391283</v>
      </c>
      <c r="E8" s="19" t="s">
        <v>245</v>
      </c>
      <c r="F8" s="1"/>
    </row>
    <row r="9" spans="1:6" x14ac:dyDescent="0.15">
      <c r="A9" s="124" t="s">
        <v>109</v>
      </c>
      <c r="B9" s="8" t="s">
        <v>110</v>
      </c>
      <c r="C9" s="9" t="s">
        <v>245</v>
      </c>
      <c r="D9" s="10">
        <f>집계표!H6</f>
        <v>150680</v>
      </c>
      <c r="E9" s="11" t="s">
        <v>245</v>
      </c>
      <c r="F9" s="1"/>
    </row>
    <row r="10" spans="1:6" x14ac:dyDescent="0.15">
      <c r="A10" s="125"/>
      <c r="B10" s="12" t="s">
        <v>115</v>
      </c>
      <c r="C10" s="20">
        <v>0.10199999999999999</v>
      </c>
      <c r="D10" s="21">
        <f>INT(D9*$C10)</f>
        <v>15369</v>
      </c>
      <c r="E10" s="22" t="s">
        <v>299</v>
      </c>
      <c r="F10" s="1"/>
    </row>
    <row r="11" spans="1:6" x14ac:dyDescent="0.15">
      <c r="A11" s="126"/>
      <c r="B11" s="16" t="s">
        <v>243</v>
      </c>
      <c r="C11" s="17" t="s">
        <v>245</v>
      </c>
      <c r="D11" s="18">
        <f>SUM(D9:D10)</f>
        <v>166049</v>
      </c>
      <c r="E11" s="19" t="s">
        <v>245</v>
      </c>
      <c r="F11" s="1"/>
    </row>
    <row r="12" spans="1:6" ht="16.5" customHeight="1" x14ac:dyDescent="0.15">
      <c r="A12" s="143" t="s">
        <v>117</v>
      </c>
      <c r="B12" s="23" t="s">
        <v>313</v>
      </c>
      <c r="C12" s="24"/>
      <c r="D12" s="25"/>
      <c r="E12" s="26"/>
      <c r="F12" s="1"/>
    </row>
    <row r="13" spans="1:6" x14ac:dyDescent="0.15">
      <c r="A13" s="143"/>
      <c r="B13" s="23" t="s">
        <v>179</v>
      </c>
      <c r="C13" s="13"/>
      <c r="D13" s="14"/>
      <c r="E13" s="15"/>
      <c r="F13" s="1"/>
    </row>
    <row r="14" spans="1:6" x14ac:dyDescent="0.15">
      <c r="A14" s="143"/>
      <c r="B14" s="23" t="s">
        <v>309</v>
      </c>
      <c r="C14" s="13"/>
      <c r="D14" s="14"/>
      <c r="E14" s="15"/>
      <c r="F14" s="1"/>
    </row>
    <row r="15" spans="1:6" x14ac:dyDescent="0.15">
      <c r="A15" s="143"/>
      <c r="B15" s="23" t="s">
        <v>149</v>
      </c>
      <c r="C15" s="13"/>
      <c r="D15" s="14"/>
      <c r="E15" s="15"/>
      <c r="F15" s="1"/>
    </row>
    <row r="16" spans="1:6" x14ac:dyDescent="0.15">
      <c r="A16" s="143"/>
      <c r="B16" s="23" t="s">
        <v>180</v>
      </c>
      <c r="C16" s="13"/>
      <c r="D16" s="14"/>
      <c r="E16" s="15"/>
      <c r="F16" s="1"/>
    </row>
    <row r="17" spans="1:6" x14ac:dyDescent="0.15">
      <c r="A17" s="143"/>
      <c r="B17" s="23" t="s">
        <v>155</v>
      </c>
      <c r="C17" s="27">
        <v>4.0500000000000001E-2</v>
      </c>
      <c r="D17" s="28">
        <f>INT(D11*$C17)</f>
        <v>6724</v>
      </c>
      <c r="E17" s="22" t="s">
        <v>188</v>
      </c>
      <c r="F17" s="1"/>
    </row>
    <row r="18" spans="1:6" x14ac:dyDescent="0.15">
      <c r="A18" s="143"/>
      <c r="B18" s="23" t="s">
        <v>159</v>
      </c>
      <c r="C18" s="27">
        <v>8.6999999999999994E-3</v>
      </c>
      <c r="D18" s="29">
        <f>INT(D11*$C18)</f>
        <v>1444</v>
      </c>
      <c r="E18" s="22" t="s">
        <v>163</v>
      </c>
      <c r="F18" s="1"/>
    </row>
    <row r="19" spans="1:6" x14ac:dyDescent="0.15">
      <c r="A19" s="143"/>
      <c r="B19" s="23" t="s">
        <v>147</v>
      </c>
      <c r="C19" s="27">
        <v>1.7000000000000001E-2</v>
      </c>
      <c r="D19" s="29">
        <f>INT(D9*$C19)</f>
        <v>2561</v>
      </c>
      <c r="E19" s="22" t="s">
        <v>315</v>
      </c>
      <c r="F19" s="1"/>
    </row>
    <row r="20" spans="1:6" ht="16.5" customHeight="1" x14ac:dyDescent="0.15">
      <c r="A20" s="143"/>
      <c r="B20" s="23" t="s">
        <v>153</v>
      </c>
      <c r="C20" s="27">
        <v>2.4899999999999999E-2</v>
      </c>
      <c r="D20" s="29">
        <f>INT(D9*$C20)</f>
        <v>3751</v>
      </c>
      <c r="E20" s="22" t="s">
        <v>305</v>
      </c>
      <c r="F20" s="1"/>
    </row>
    <row r="21" spans="1:6" ht="16.5" customHeight="1" x14ac:dyDescent="0.15">
      <c r="A21" s="143"/>
      <c r="B21" s="23" t="s">
        <v>157</v>
      </c>
      <c r="C21" s="27">
        <v>7.3800000000000004E-2</v>
      </c>
      <c r="D21" s="29">
        <f>INT(D19*$C21)</f>
        <v>189</v>
      </c>
      <c r="E21" s="22" t="s">
        <v>304</v>
      </c>
      <c r="F21" s="1"/>
    </row>
    <row r="22" spans="1:6" x14ac:dyDescent="0.15">
      <c r="A22" s="143"/>
      <c r="B22" s="23" t="s">
        <v>116</v>
      </c>
      <c r="C22" s="27">
        <v>2.3E-2</v>
      </c>
      <c r="D22" s="29">
        <f>INT(D9*$C22)</f>
        <v>3465</v>
      </c>
      <c r="E22" s="22" t="s">
        <v>303</v>
      </c>
      <c r="F22" s="1"/>
    </row>
    <row r="23" spans="1:6" x14ac:dyDescent="0.15">
      <c r="A23" s="143"/>
      <c r="B23" s="23" t="s">
        <v>181</v>
      </c>
      <c r="C23" s="27">
        <v>2.93E-2</v>
      </c>
      <c r="D23" s="29">
        <f>INT(D8+D9)*1.2%+3250000</f>
        <v>3256503.5559999999</v>
      </c>
      <c r="E23" s="22" t="s">
        <v>219</v>
      </c>
      <c r="F23" s="1"/>
    </row>
    <row r="24" spans="1:6" x14ac:dyDescent="0.15">
      <c r="A24" s="143"/>
      <c r="B24" s="23" t="s">
        <v>182</v>
      </c>
      <c r="C24" s="27">
        <v>5.1000000000000004E-2</v>
      </c>
      <c r="D24" s="29">
        <f>INT(D8*$C24+D11*$C24)</f>
        <v>28423</v>
      </c>
      <c r="E24" s="15"/>
      <c r="F24" s="1"/>
    </row>
    <row r="25" spans="1:6" x14ac:dyDescent="0.15">
      <c r="A25" s="143"/>
      <c r="B25" s="23" t="s">
        <v>148</v>
      </c>
      <c r="C25" s="27"/>
      <c r="D25" s="29">
        <f>INT(D6*$C25+D9*$C25+D12*$C25+D13*$C25+D14*$C25+D7*$C25)</f>
        <v>0</v>
      </c>
      <c r="E25" s="15"/>
      <c r="F25" s="1"/>
    </row>
    <row r="26" spans="1:6" x14ac:dyDescent="0.15">
      <c r="A26" s="143"/>
      <c r="B26" s="16" t="s">
        <v>243</v>
      </c>
      <c r="C26" s="17"/>
      <c r="D26" s="18">
        <f>SUM(D12:D25)</f>
        <v>3303060.5559999999</v>
      </c>
      <c r="E26" s="19"/>
      <c r="F26" s="1"/>
    </row>
    <row r="27" spans="1:6" x14ac:dyDescent="0.15">
      <c r="A27" s="127" t="s">
        <v>108</v>
      </c>
      <c r="B27" s="128"/>
      <c r="C27" s="30">
        <v>5.5000000000000007E-2</v>
      </c>
      <c r="D27" s="31">
        <f>INT(D8*$C27+D11*$C27+D26*$C27)</f>
        <v>212321</v>
      </c>
      <c r="E27" s="11" t="s">
        <v>245</v>
      </c>
      <c r="F27" s="1"/>
    </row>
    <row r="28" spans="1:6" x14ac:dyDescent="0.15">
      <c r="A28" s="129" t="s">
        <v>172</v>
      </c>
      <c r="B28" s="130"/>
      <c r="C28" s="32">
        <v>0.11</v>
      </c>
      <c r="D28" s="31">
        <f>INT(D9*$C28+D12*$C28+D27*$C28)</f>
        <v>39930</v>
      </c>
      <c r="E28" s="15" t="s">
        <v>245</v>
      </c>
      <c r="F28" s="1"/>
    </row>
    <row r="29" spans="1:6" ht="16.5" customHeight="1" x14ac:dyDescent="0.15">
      <c r="A29" s="144" t="s">
        <v>243</v>
      </c>
      <c r="B29" s="145"/>
      <c r="C29" s="33"/>
      <c r="D29" s="18">
        <f>SUM(D27:D28)</f>
        <v>252251</v>
      </c>
      <c r="E29" s="19"/>
      <c r="F29" s="1"/>
    </row>
    <row r="30" spans="1:6" ht="16.5" customHeight="1" x14ac:dyDescent="0.15">
      <c r="A30" s="148" t="s">
        <v>85</v>
      </c>
      <c r="B30" s="149"/>
      <c r="C30" s="34"/>
      <c r="D30" s="35">
        <f>D8+D11+D26+D29</f>
        <v>4112643.5559999999</v>
      </c>
      <c r="E30" s="36"/>
      <c r="F30" s="1"/>
    </row>
    <row r="31" spans="1:6" x14ac:dyDescent="0.15">
      <c r="A31" s="139" t="s">
        <v>171</v>
      </c>
      <c r="B31" s="140"/>
      <c r="C31" s="98" t="s">
        <v>245</v>
      </c>
      <c r="D31" s="99" t="s">
        <v>245</v>
      </c>
      <c r="E31" s="100" t="s">
        <v>245</v>
      </c>
      <c r="F31" s="1"/>
    </row>
    <row r="32" spans="1:6" ht="16.5" customHeight="1" x14ac:dyDescent="0.15">
      <c r="A32" s="129" t="s">
        <v>186</v>
      </c>
      <c r="B32" s="130"/>
      <c r="C32" s="20" t="s">
        <v>245</v>
      </c>
      <c r="D32" s="112" t="s">
        <v>245</v>
      </c>
      <c r="E32" s="15" t="s">
        <v>245</v>
      </c>
      <c r="F32" s="1"/>
    </row>
    <row r="33" spans="1:6" ht="16.5" customHeight="1" x14ac:dyDescent="0.15">
      <c r="A33" s="129" t="s">
        <v>185</v>
      </c>
      <c r="B33" s="130"/>
      <c r="C33" s="20" t="s">
        <v>245</v>
      </c>
      <c r="D33" s="112" t="s">
        <v>245</v>
      </c>
      <c r="E33" s="15" t="s">
        <v>245</v>
      </c>
      <c r="F33" s="1"/>
    </row>
    <row r="34" spans="1:6" ht="16.5" customHeight="1" x14ac:dyDescent="0.15">
      <c r="A34" s="129" t="s">
        <v>184</v>
      </c>
      <c r="B34" s="130"/>
      <c r="C34" s="20" t="s">
        <v>245</v>
      </c>
      <c r="D34" s="112" t="s">
        <v>245</v>
      </c>
      <c r="E34" s="15" t="s">
        <v>245</v>
      </c>
      <c r="F34" s="1"/>
    </row>
    <row r="35" spans="1:6" ht="16.5" customHeight="1" x14ac:dyDescent="0.15">
      <c r="A35" s="129" t="s">
        <v>183</v>
      </c>
      <c r="B35" s="130"/>
      <c r="C35" s="20" t="s">
        <v>245</v>
      </c>
      <c r="D35" s="112" t="s">
        <v>245</v>
      </c>
      <c r="E35" s="15" t="s">
        <v>245</v>
      </c>
      <c r="F35" s="1"/>
    </row>
    <row r="36" spans="1:6" ht="16.5" customHeight="1" x14ac:dyDescent="0.15">
      <c r="A36" s="131" t="s">
        <v>85</v>
      </c>
      <c r="B36" s="132"/>
      <c r="C36" s="39"/>
      <c r="D36" s="40">
        <f>SUM(D31:D35)</f>
        <v>0</v>
      </c>
      <c r="E36" s="41"/>
      <c r="F36" s="1"/>
    </row>
    <row r="37" spans="1:6" x14ac:dyDescent="0.15">
      <c r="A37" s="133" t="s">
        <v>311</v>
      </c>
      <c r="B37" s="134"/>
      <c r="C37" s="101" t="s">
        <v>245</v>
      </c>
      <c r="D37" s="102" t="s">
        <v>245</v>
      </c>
      <c r="E37" s="103" t="s">
        <v>245</v>
      </c>
      <c r="F37" s="1"/>
    </row>
    <row r="38" spans="1:6" x14ac:dyDescent="0.15">
      <c r="A38" s="129" t="s">
        <v>174</v>
      </c>
      <c r="B38" s="130"/>
      <c r="C38" s="32" t="s">
        <v>245</v>
      </c>
      <c r="D38" s="14">
        <f>집계표!F10</f>
        <v>7501070</v>
      </c>
      <c r="E38" s="15" t="s">
        <v>245</v>
      </c>
      <c r="F38" s="1"/>
    </row>
    <row r="39" spans="1:6" x14ac:dyDescent="0.15">
      <c r="A39" s="129" t="s">
        <v>177</v>
      </c>
      <c r="B39" s="130"/>
      <c r="C39" s="32" t="s">
        <v>245</v>
      </c>
      <c r="D39" s="14">
        <f>집계표!H10</f>
        <v>8694870</v>
      </c>
      <c r="E39" s="15" t="s">
        <v>245</v>
      </c>
      <c r="F39" s="1"/>
    </row>
    <row r="40" spans="1:6" x14ac:dyDescent="0.15">
      <c r="A40" s="129" t="s">
        <v>176</v>
      </c>
      <c r="B40" s="130"/>
      <c r="C40" s="32" t="s">
        <v>245</v>
      </c>
      <c r="D40" s="14">
        <v>0</v>
      </c>
      <c r="E40" s="15" t="s">
        <v>245</v>
      </c>
      <c r="F40" s="1"/>
    </row>
    <row r="41" spans="1:6" x14ac:dyDescent="0.15">
      <c r="A41" s="129" t="s">
        <v>287</v>
      </c>
      <c r="B41" s="130"/>
      <c r="C41" s="32" t="s">
        <v>245</v>
      </c>
      <c r="D41" s="14">
        <f>INT((D38+D39+D40)*C27)</f>
        <v>890776</v>
      </c>
      <c r="E41" s="15" t="s">
        <v>245</v>
      </c>
      <c r="F41" s="1"/>
    </row>
    <row r="42" spans="1:6" x14ac:dyDescent="0.15">
      <c r="A42" s="150" t="s">
        <v>85</v>
      </c>
      <c r="B42" s="151"/>
      <c r="C42" s="33"/>
      <c r="D42" s="38">
        <f>SUM(D37:D41)</f>
        <v>17086716</v>
      </c>
      <c r="E42" s="19"/>
      <c r="F42" s="1"/>
    </row>
    <row r="43" spans="1:6" x14ac:dyDescent="0.15">
      <c r="A43" s="137" t="s">
        <v>101</v>
      </c>
      <c r="B43" s="138"/>
      <c r="C43" s="68"/>
      <c r="D43" s="69">
        <f>D30+D36+D42</f>
        <v>21199359.556000002</v>
      </c>
      <c r="E43" s="70"/>
      <c r="F43" s="1"/>
    </row>
    <row r="44" spans="1:6" x14ac:dyDescent="0.15">
      <c r="A44" s="139" t="s">
        <v>175</v>
      </c>
      <c r="B44" s="140"/>
      <c r="C44" s="98" t="s">
        <v>245</v>
      </c>
      <c r="D44" s="104">
        <f>INT(D43*2.75%)</f>
        <v>582982</v>
      </c>
      <c r="E44" s="105" t="s">
        <v>9</v>
      </c>
      <c r="F44" s="1"/>
    </row>
    <row r="45" spans="1:6" x14ac:dyDescent="0.15">
      <c r="A45" s="131" t="s">
        <v>88</v>
      </c>
      <c r="B45" s="132"/>
      <c r="C45" s="32"/>
      <c r="D45" s="37">
        <f>SUM(D43:D44)</f>
        <v>21782341.556000002</v>
      </c>
      <c r="E45" s="15"/>
      <c r="F45" s="1"/>
    </row>
    <row r="46" spans="1:6" x14ac:dyDescent="0.15">
      <c r="A46" s="146" t="s">
        <v>114</v>
      </c>
      <c r="B46" s="147"/>
      <c r="C46" s="109">
        <v>0.1</v>
      </c>
      <c r="D46" s="110">
        <f>INT(D45*C46)</f>
        <v>2178234</v>
      </c>
      <c r="E46" s="111"/>
      <c r="F46" s="1"/>
    </row>
    <row r="47" spans="1:6" x14ac:dyDescent="0.15">
      <c r="A47" s="141" t="s">
        <v>178</v>
      </c>
      <c r="B47" s="142"/>
      <c r="C47" s="106" t="s">
        <v>245</v>
      </c>
      <c r="D47" s="107">
        <f>SUM(D45:D46)</f>
        <v>23960575.556000002</v>
      </c>
      <c r="E47" s="108" t="s">
        <v>245</v>
      </c>
      <c r="F47" s="1"/>
    </row>
    <row r="48" spans="1:6" x14ac:dyDescent="0.15">
      <c r="A48" s="1"/>
      <c r="B48" s="1"/>
      <c r="C48" s="1"/>
      <c r="D48" s="4"/>
      <c r="E48" s="1"/>
      <c r="F48" s="1"/>
    </row>
    <row r="49" spans="1:6" x14ac:dyDescent="0.15">
      <c r="A49" s="1"/>
      <c r="B49" s="1"/>
      <c r="C49" s="1"/>
      <c r="D49" s="4"/>
      <c r="E49" s="1"/>
      <c r="F49" s="1"/>
    </row>
  </sheetData>
  <mergeCells count="27">
    <mergeCell ref="A1:E1"/>
    <mergeCell ref="A3:D3"/>
    <mergeCell ref="A43:B43"/>
    <mergeCell ref="A44:B44"/>
    <mergeCell ref="A47:B47"/>
    <mergeCell ref="A12:A26"/>
    <mergeCell ref="A31:B31"/>
    <mergeCell ref="A32:B32"/>
    <mergeCell ref="A33:B33"/>
    <mergeCell ref="A34:B34"/>
    <mergeCell ref="A35:B35"/>
    <mergeCell ref="A36:B36"/>
    <mergeCell ref="A29:B29"/>
    <mergeCell ref="A46:B46"/>
    <mergeCell ref="A30:B30"/>
    <mergeCell ref="A42:B42"/>
    <mergeCell ref="A45:B45"/>
    <mergeCell ref="A37:B37"/>
    <mergeCell ref="A38:B38"/>
    <mergeCell ref="A39:B39"/>
    <mergeCell ref="A40:B40"/>
    <mergeCell ref="A41:B41"/>
    <mergeCell ref="A5:B5"/>
    <mergeCell ref="A6:A8"/>
    <mergeCell ref="A9:A11"/>
    <mergeCell ref="A27:B27"/>
    <mergeCell ref="A28:B28"/>
  </mergeCells>
  <phoneticPr fontId="20" type="noConversion"/>
  <pageMargins left="0.74805557727813721" right="0.74805557727813721" top="0.98430556058883667" bottom="0.98430556058883667" header="0.51138889789581299" footer="0.51138889789581299"/>
  <pageSetup paperSize="9" scale="94" fitToWidth="0" fitToHeight="0" orientation="portrait" draft="1" r:id="rId1"/>
  <colBreaks count="1" manualBreakCount="1">
    <brk id="6" max="1638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27"/>
  <sheetViews>
    <sheetView view="pageBreakPreview" zoomScale="75" zoomScaleSheetLayoutView="75" workbookViewId="0">
      <selection activeCell="A11" sqref="A11"/>
    </sheetView>
  </sheetViews>
  <sheetFormatPr defaultColWidth="9" defaultRowHeight="13.5" x14ac:dyDescent="0.15"/>
  <cols>
    <col min="1" max="1" width="36.109375" customWidth="1"/>
    <col min="2" max="2" width="18.33203125" customWidth="1"/>
    <col min="3" max="4" width="4.109375" customWidth="1"/>
    <col min="5" max="12" width="12.109375" customWidth="1"/>
    <col min="13" max="13" width="11.21875" customWidth="1"/>
    <col min="14" max="16" width="2.33203125" hidden="1" customWidth="1"/>
    <col min="17" max="19" width="1.44140625" hidden="1" customWidth="1"/>
    <col min="20" max="20" width="16.5546875" hidden="1" customWidth="1"/>
  </cols>
  <sheetData>
    <row r="1" spans="1:20" ht="30" customHeight="1" x14ac:dyDescent="0.15">
      <c r="A1" s="155" t="s">
        <v>113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</row>
    <row r="2" spans="1:20" ht="30" customHeight="1" x14ac:dyDescent="0.15">
      <c r="A2" s="156" t="str">
        <f>원가계산서!A3</f>
        <v>[ 사업명 : 00사단 LED등기구 교체 ESCO투자사업 ]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</row>
    <row r="3" spans="1:20" ht="30" customHeight="1" x14ac:dyDescent="0.15">
      <c r="A3" s="153" t="s">
        <v>150</v>
      </c>
      <c r="B3" s="153" t="s">
        <v>156</v>
      </c>
      <c r="C3" s="153" t="s">
        <v>251</v>
      </c>
      <c r="D3" s="153" t="s">
        <v>238</v>
      </c>
      <c r="E3" s="153" t="s">
        <v>23</v>
      </c>
      <c r="F3" s="153"/>
      <c r="G3" s="153" t="s">
        <v>26</v>
      </c>
      <c r="H3" s="153"/>
      <c r="I3" s="153" t="s">
        <v>152</v>
      </c>
      <c r="J3" s="153"/>
      <c r="K3" s="153" t="s">
        <v>158</v>
      </c>
      <c r="L3" s="153"/>
      <c r="M3" s="153" t="s">
        <v>32</v>
      </c>
      <c r="N3" s="152" t="s">
        <v>16</v>
      </c>
      <c r="O3" s="152" t="s">
        <v>248</v>
      </c>
      <c r="P3" s="152" t="s">
        <v>25</v>
      </c>
      <c r="Q3" s="152" t="s">
        <v>29</v>
      </c>
      <c r="R3" s="152" t="s">
        <v>35</v>
      </c>
      <c r="S3" s="152" t="s">
        <v>31</v>
      </c>
      <c r="T3" s="152" t="s">
        <v>146</v>
      </c>
    </row>
    <row r="4" spans="1:20" ht="30" customHeight="1" x14ac:dyDescent="0.15">
      <c r="A4" s="154"/>
      <c r="B4" s="154"/>
      <c r="C4" s="154"/>
      <c r="D4" s="154"/>
      <c r="E4" s="52" t="s">
        <v>27</v>
      </c>
      <c r="F4" s="52" t="s">
        <v>30</v>
      </c>
      <c r="G4" s="52" t="s">
        <v>27</v>
      </c>
      <c r="H4" s="52" t="s">
        <v>30</v>
      </c>
      <c r="I4" s="52" t="s">
        <v>27</v>
      </c>
      <c r="J4" s="52" t="s">
        <v>30</v>
      </c>
      <c r="K4" s="52" t="s">
        <v>27</v>
      </c>
      <c r="L4" s="52" t="s">
        <v>30</v>
      </c>
      <c r="M4" s="154"/>
      <c r="N4" s="152"/>
      <c r="O4" s="152"/>
      <c r="P4" s="152"/>
      <c r="Q4" s="152"/>
      <c r="R4" s="152"/>
      <c r="S4" s="152"/>
      <c r="T4" s="152"/>
    </row>
    <row r="5" spans="1:20" ht="30" customHeight="1" x14ac:dyDescent="0.15">
      <c r="A5" s="58" t="s">
        <v>212</v>
      </c>
      <c r="B5" s="58" t="s">
        <v>223</v>
      </c>
      <c r="C5" s="59"/>
      <c r="D5" s="59"/>
      <c r="E5" s="61"/>
      <c r="F5" s="56"/>
      <c r="G5" s="61"/>
      <c r="H5" s="56"/>
      <c r="I5" s="61"/>
      <c r="J5" s="56"/>
      <c r="K5" s="61"/>
      <c r="L5" s="61"/>
      <c r="M5" s="58"/>
      <c r="N5" s="51" t="s">
        <v>235</v>
      </c>
      <c r="O5" s="51" t="s">
        <v>223</v>
      </c>
      <c r="P5" s="51" t="s">
        <v>223</v>
      </c>
      <c r="Q5" s="51" t="s">
        <v>223</v>
      </c>
      <c r="R5" s="53">
        <v>1</v>
      </c>
      <c r="S5" s="51" t="s">
        <v>223</v>
      </c>
      <c r="T5" s="54"/>
    </row>
    <row r="6" spans="1:20" ht="30" customHeight="1" x14ac:dyDescent="0.15">
      <c r="A6" s="115" t="s">
        <v>301</v>
      </c>
      <c r="B6" s="116" t="s">
        <v>223</v>
      </c>
      <c r="C6" s="115" t="s">
        <v>246</v>
      </c>
      <c r="D6" s="115">
        <v>1</v>
      </c>
      <c r="E6" s="117">
        <f>SUM(F7:F9)</f>
        <v>391283</v>
      </c>
      <c r="F6" s="117">
        <f t="shared" ref="F6:F12" si="0">E6*D6</f>
        <v>391283</v>
      </c>
      <c r="G6" s="117">
        <f>SUM(H7:H9)</f>
        <v>150680</v>
      </c>
      <c r="H6" s="117">
        <f t="shared" ref="H6:H12" si="1">G6*D6</f>
        <v>150680</v>
      </c>
      <c r="I6" s="117">
        <f>SUM(J7:J9)</f>
        <v>0</v>
      </c>
      <c r="J6" s="117">
        <f t="shared" ref="J6:J12" si="2">I6*D6</f>
        <v>0</v>
      </c>
      <c r="K6" s="117">
        <f t="shared" ref="K6:L12" si="3">E6+G6+I6</f>
        <v>541963</v>
      </c>
      <c r="L6" s="117">
        <f t="shared" si="3"/>
        <v>541963</v>
      </c>
      <c r="M6" s="116" t="s">
        <v>223</v>
      </c>
      <c r="N6" s="48" t="s">
        <v>89</v>
      </c>
      <c r="O6" s="48" t="s">
        <v>223</v>
      </c>
      <c r="P6" s="48" t="s">
        <v>74</v>
      </c>
      <c r="Q6" s="48" t="s">
        <v>223</v>
      </c>
      <c r="R6" s="53">
        <v>3</v>
      </c>
      <c r="S6" s="48" t="s">
        <v>223</v>
      </c>
      <c r="T6" s="54"/>
    </row>
    <row r="7" spans="1:20" ht="30" customHeight="1" x14ac:dyDescent="0.15">
      <c r="A7" s="55" t="str">
        <f>내역서!A4</f>
        <v>010101  1. LED경계등기구</v>
      </c>
      <c r="B7" s="50" t="s">
        <v>223</v>
      </c>
      <c r="C7" s="55" t="s">
        <v>246</v>
      </c>
      <c r="D7" s="55">
        <v>1</v>
      </c>
      <c r="E7" s="56">
        <f>내역서!F27</f>
        <v>221965</v>
      </c>
      <c r="F7" s="56">
        <f t="shared" si="0"/>
        <v>221965</v>
      </c>
      <c r="G7" s="56">
        <f>내역서!H27</f>
        <v>0</v>
      </c>
      <c r="H7" s="56">
        <f t="shared" si="1"/>
        <v>0</v>
      </c>
      <c r="I7" s="56">
        <f>내역서!J27</f>
        <v>0</v>
      </c>
      <c r="J7" s="56">
        <f t="shared" si="2"/>
        <v>0</v>
      </c>
      <c r="K7" s="56">
        <f t="shared" si="3"/>
        <v>221965</v>
      </c>
      <c r="L7" s="56">
        <f t="shared" si="3"/>
        <v>221965</v>
      </c>
      <c r="M7" s="50" t="s">
        <v>223</v>
      </c>
      <c r="N7" s="51" t="s">
        <v>74</v>
      </c>
      <c r="O7" s="51" t="s">
        <v>223</v>
      </c>
      <c r="P7" s="51" t="s">
        <v>235</v>
      </c>
      <c r="Q7" s="51" t="s">
        <v>223</v>
      </c>
      <c r="R7" s="53">
        <v>2</v>
      </c>
      <c r="S7" s="51" t="s">
        <v>223</v>
      </c>
      <c r="T7" s="54"/>
    </row>
    <row r="8" spans="1:20" ht="30" customHeight="1" x14ac:dyDescent="0.15">
      <c r="A8" s="55" t="str">
        <f>내역서!A28</f>
        <v>010102  2. LED 보안등기구</v>
      </c>
      <c r="B8" s="50" t="s">
        <v>223</v>
      </c>
      <c r="C8" s="55" t="s">
        <v>246</v>
      </c>
      <c r="D8" s="55">
        <v>1</v>
      </c>
      <c r="E8" s="56">
        <f>내역서!F51</f>
        <v>164800</v>
      </c>
      <c r="F8" s="56">
        <f t="shared" si="0"/>
        <v>164800</v>
      </c>
      <c r="G8" s="56">
        <f>내역서!H51</f>
        <v>0</v>
      </c>
      <c r="H8" s="56">
        <f t="shared" si="1"/>
        <v>0</v>
      </c>
      <c r="I8" s="56">
        <f>내역서!J27</f>
        <v>0</v>
      </c>
      <c r="J8" s="56">
        <f t="shared" si="2"/>
        <v>0</v>
      </c>
      <c r="K8" s="56">
        <f t="shared" si="3"/>
        <v>164800</v>
      </c>
      <c r="L8" s="56">
        <f t="shared" si="3"/>
        <v>164800</v>
      </c>
      <c r="M8" s="50" t="s">
        <v>223</v>
      </c>
      <c r="N8" s="51" t="s">
        <v>140</v>
      </c>
      <c r="O8" s="51" t="s">
        <v>223</v>
      </c>
      <c r="P8" s="51" t="s">
        <v>74</v>
      </c>
      <c r="Q8" s="51" t="s">
        <v>223</v>
      </c>
      <c r="R8" s="53">
        <v>3</v>
      </c>
      <c r="S8" s="51" t="s">
        <v>223</v>
      </c>
      <c r="T8" s="54"/>
    </row>
    <row r="9" spans="1:20" ht="30" customHeight="1" x14ac:dyDescent="0.15">
      <c r="A9" s="55" t="str">
        <f>내역서!A52</f>
        <v>010103  3. 등기구교체</v>
      </c>
      <c r="B9" s="50" t="s">
        <v>223</v>
      </c>
      <c r="C9" s="55" t="s">
        <v>246</v>
      </c>
      <c r="D9" s="55">
        <v>1</v>
      </c>
      <c r="E9" s="56">
        <f>내역서!F75</f>
        <v>4518</v>
      </c>
      <c r="F9" s="56">
        <f t="shared" si="0"/>
        <v>4518</v>
      </c>
      <c r="G9" s="56">
        <f>내역서!H75</f>
        <v>150680</v>
      </c>
      <c r="H9" s="56">
        <f t="shared" si="1"/>
        <v>150680</v>
      </c>
      <c r="I9" s="56">
        <f>내역서!J75</f>
        <v>0</v>
      </c>
      <c r="J9" s="56">
        <f t="shared" si="2"/>
        <v>0</v>
      </c>
      <c r="K9" s="56">
        <f t="shared" si="3"/>
        <v>155198</v>
      </c>
      <c r="L9" s="56">
        <f t="shared" si="3"/>
        <v>155198</v>
      </c>
      <c r="M9" s="50" t="s">
        <v>223</v>
      </c>
      <c r="N9" s="51" t="s">
        <v>53</v>
      </c>
      <c r="O9" s="51" t="s">
        <v>223</v>
      </c>
      <c r="P9" s="51" t="s">
        <v>74</v>
      </c>
      <c r="Q9" s="51" t="s">
        <v>223</v>
      </c>
      <c r="R9" s="53">
        <v>3</v>
      </c>
      <c r="S9" s="51" t="s">
        <v>223</v>
      </c>
      <c r="T9" s="54"/>
    </row>
    <row r="10" spans="1:20" ht="30" customHeight="1" x14ac:dyDescent="0.15">
      <c r="A10" s="115" t="str">
        <f>내역서!A76</f>
        <v>0102 사후관리비</v>
      </c>
      <c r="B10" s="116" t="s">
        <v>223</v>
      </c>
      <c r="C10" s="115" t="s">
        <v>246</v>
      </c>
      <c r="D10" s="115">
        <v>1</v>
      </c>
      <c r="E10" s="117">
        <f>내역서!F99</f>
        <v>7501070</v>
      </c>
      <c r="F10" s="117">
        <f t="shared" si="0"/>
        <v>7501070</v>
      </c>
      <c r="G10" s="117">
        <f>내역서!H99</f>
        <v>8694870</v>
      </c>
      <c r="H10" s="117">
        <f t="shared" si="1"/>
        <v>8694870</v>
      </c>
      <c r="I10" s="117">
        <f>내역서!J99</f>
        <v>2948000</v>
      </c>
      <c r="J10" s="117">
        <f t="shared" si="2"/>
        <v>2948000</v>
      </c>
      <c r="K10" s="117">
        <f t="shared" si="3"/>
        <v>19143940</v>
      </c>
      <c r="L10" s="117">
        <f t="shared" si="3"/>
        <v>19143940</v>
      </c>
      <c r="M10" s="116" t="s">
        <v>223</v>
      </c>
      <c r="N10" s="51" t="s">
        <v>86</v>
      </c>
      <c r="O10" s="51" t="s">
        <v>223</v>
      </c>
      <c r="P10" s="51" t="s">
        <v>74</v>
      </c>
      <c r="Q10" s="51" t="s">
        <v>223</v>
      </c>
      <c r="R10" s="53">
        <v>3</v>
      </c>
      <c r="S10" s="51" t="s">
        <v>223</v>
      </c>
      <c r="T10" s="54"/>
    </row>
    <row r="11" spans="1:20" ht="30" customHeight="1" x14ac:dyDescent="0.15">
      <c r="A11" s="115" t="str">
        <f>내역서!A100</f>
        <v>0103 지급이자</v>
      </c>
      <c r="B11" s="116" t="s">
        <v>223</v>
      </c>
      <c r="C11" s="115" t="s">
        <v>246</v>
      </c>
      <c r="D11" s="115">
        <v>1</v>
      </c>
      <c r="E11" s="117">
        <f>내역서!F123</f>
        <v>0</v>
      </c>
      <c r="F11" s="117">
        <f t="shared" si="0"/>
        <v>0</v>
      </c>
      <c r="G11" s="117">
        <f>내역서!H123</f>
        <v>0</v>
      </c>
      <c r="H11" s="117">
        <f t="shared" si="1"/>
        <v>0</v>
      </c>
      <c r="I11" s="117">
        <f>내역서!J123</f>
        <v>61722</v>
      </c>
      <c r="J11" s="117">
        <f t="shared" si="2"/>
        <v>61722</v>
      </c>
      <c r="K11" s="117">
        <f t="shared" si="3"/>
        <v>61722</v>
      </c>
      <c r="L11" s="117">
        <f t="shared" si="3"/>
        <v>61722</v>
      </c>
      <c r="M11" s="116" t="s">
        <v>223</v>
      </c>
      <c r="N11" s="51" t="s">
        <v>90</v>
      </c>
      <c r="O11" s="51" t="s">
        <v>223</v>
      </c>
      <c r="P11" s="51" t="s">
        <v>74</v>
      </c>
      <c r="Q11" s="51" t="s">
        <v>223</v>
      </c>
      <c r="R11" s="53">
        <v>3</v>
      </c>
      <c r="S11" s="51" t="s">
        <v>223</v>
      </c>
      <c r="T11" s="54"/>
    </row>
    <row r="12" spans="1:20" ht="30" customHeight="1" x14ac:dyDescent="0.15">
      <c r="A12" s="50"/>
      <c r="B12" s="50" t="s">
        <v>223</v>
      </c>
      <c r="C12" s="55"/>
      <c r="D12" s="55"/>
      <c r="E12" s="56"/>
      <c r="F12" s="56">
        <f t="shared" si="0"/>
        <v>0</v>
      </c>
      <c r="G12" s="56"/>
      <c r="H12" s="56">
        <f t="shared" si="1"/>
        <v>0</v>
      </c>
      <c r="I12" s="56"/>
      <c r="J12" s="56">
        <f t="shared" si="2"/>
        <v>0</v>
      </c>
      <c r="K12" s="56">
        <f t="shared" si="3"/>
        <v>0</v>
      </c>
      <c r="L12" s="56">
        <f t="shared" si="3"/>
        <v>0</v>
      </c>
      <c r="M12" s="50" t="s">
        <v>223</v>
      </c>
      <c r="N12" s="51" t="s">
        <v>87</v>
      </c>
      <c r="O12" s="51" t="s">
        <v>223</v>
      </c>
      <c r="P12" s="51" t="s">
        <v>74</v>
      </c>
      <c r="Q12" s="51" t="s">
        <v>223</v>
      </c>
      <c r="R12" s="53">
        <v>3</v>
      </c>
      <c r="S12" s="51" t="s">
        <v>223</v>
      </c>
      <c r="T12" s="54"/>
    </row>
    <row r="13" spans="1:20" ht="30" customHeight="1" x14ac:dyDescent="0.15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T13" s="54"/>
    </row>
    <row r="14" spans="1:20" ht="30" customHeight="1" x14ac:dyDescent="0.15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T14" s="54"/>
    </row>
    <row r="15" spans="1:20" ht="30" customHeight="1" x14ac:dyDescent="0.15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T15" s="54"/>
    </row>
    <row r="16" spans="1:20" ht="30" customHeight="1" x14ac:dyDescent="0.15">
      <c r="A16" s="55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T16" s="54"/>
    </row>
    <row r="17" spans="1:20" ht="30" customHeight="1" x14ac:dyDescent="0.15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T17" s="54"/>
    </row>
    <row r="18" spans="1:20" ht="30" customHeight="1" x14ac:dyDescent="0.15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T18" s="54"/>
    </row>
    <row r="19" spans="1:20" ht="30" customHeight="1" x14ac:dyDescent="0.15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T19" s="54"/>
    </row>
    <row r="20" spans="1:20" ht="30" customHeight="1" x14ac:dyDescent="0.15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T20" s="54"/>
    </row>
    <row r="21" spans="1:20" ht="30" customHeight="1" x14ac:dyDescent="0.15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T21" s="54"/>
    </row>
    <row r="22" spans="1:20" ht="30" customHeight="1" x14ac:dyDescent="0.1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T22" s="54"/>
    </row>
    <row r="23" spans="1:20" ht="30" customHeight="1" x14ac:dyDescent="0.15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T23" s="54"/>
    </row>
    <row r="24" spans="1:20" ht="30" customHeight="1" x14ac:dyDescent="0.15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T24" s="54"/>
    </row>
    <row r="25" spans="1:20" ht="30" customHeight="1" x14ac:dyDescent="0.15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T25" s="54"/>
    </row>
    <row r="26" spans="1:20" ht="30" customHeight="1" x14ac:dyDescent="0.15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T26" s="54"/>
    </row>
    <row r="27" spans="1:20" ht="30" customHeight="1" x14ac:dyDescent="0.15">
      <c r="A27" s="50" t="s">
        <v>292</v>
      </c>
      <c r="B27" s="55"/>
      <c r="C27" s="55"/>
      <c r="D27" s="55"/>
      <c r="E27" s="55"/>
      <c r="F27" s="56">
        <f>SUM(F7:F26)</f>
        <v>7892353</v>
      </c>
      <c r="G27" s="55"/>
      <c r="H27" s="56">
        <f>SUM(H7:H26)</f>
        <v>8845550</v>
      </c>
      <c r="I27" s="55"/>
      <c r="J27" s="56">
        <f>SUM(J7:J26)</f>
        <v>3009722</v>
      </c>
      <c r="K27" s="55"/>
      <c r="L27" s="56">
        <f>SUM(L7:L26)</f>
        <v>19747625</v>
      </c>
      <c r="M27" s="55"/>
      <c r="T27" s="54"/>
    </row>
  </sheetData>
  <mergeCells count="18">
    <mergeCell ref="A1:M1"/>
    <mergeCell ref="A3:A4"/>
    <mergeCell ref="B3:B4"/>
    <mergeCell ref="C3:C4"/>
    <mergeCell ref="D3:D4"/>
    <mergeCell ref="E3:F3"/>
    <mergeCell ref="G3:H3"/>
    <mergeCell ref="I3:J3"/>
    <mergeCell ref="K3:L3"/>
    <mergeCell ref="A2:M2"/>
    <mergeCell ref="S3:S4"/>
    <mergeCell ref="T3:T4"/>
    <mergeCell ref="M3:M4"/>
    <mergeCell ref="N3:N4"/>
    <mergeCell ref="O3:O4"/>
    <mergeCell ref="P3:P4"/>
    <mergeCell ref="Q3:Q4"/>
    <mergeCell ref="R3:R4"/>
  </mergeCells>
  <phoneticPr fontId="20" type="noConversion"/>
  <pageMargins left="0.78694444894790649" right="0.19666667282581329" top="0.39347222447395325" bottom="0.39347222447395325" header="0" footer="0"/>
  <pageSetup paperSize="9" scale="69" fitToHeight="0" orientation="landscape" draft="1" r:id="rId1"/>
  <rowBreaks count="1" manualBreakCount="1">
    <brk id="27" max="1048575" man="1"/>
  </rowBreaks>
  <colBreaks count="1" manualBreakCount="1">
    <brk id="2" max="1638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Y123"/>
  <sheetViews>
    <sheetView view="pageBreakPreview" zoomScale="75" zoomScaleSheetLayoutView="75" workbookViewId="0">
      <selection activeCell="F83" sqref="F83"/>
    </sheetView>
  </sheetViews>
  <sheetFormatPr defaultColWidth="9" defaultRowHeight="13.5" x14ac:dyDescent="0.15"/>
  <cols>
    <col min="1" max="2" width="27.21875" customWidth="1"/>
    <col min="3" max="3" width="4.109375" customWidth="1"/>
    <col min="4" max="4" width="7.6640625" customWidth="1"/>
    <col min="5" max="12" width="12.109375" customWidth="1"/>
    <col min="13" max="13" width="13" customWidth="1"/>
    <col min="14" max="43" width="2.33203125" hidden="1" customWidth="1"/>
    <col min="44" max="44" width="9.44140625" hidden="1" customWidth="1"/>
    <col min="45" max="46" width="1.44140625" hidden="1" customWidth="1"/>
    <col min="47" max="47" width="32.6640625" hidden="1" bestFit="1" customWidth="1"/>
    <col min="48" max="48" width="7.5546875" hidden="1" bestFit="1" customWidth="1"/>
    <col min="50" max="50" width="0" hidden="1" customWidth="1"/>
    <col min="51" max="51" width="9.88671875" hidden="1" customWidth="1"/>
  </cols>
  <sheetData>
    <row r="1" spans="1:48" ht="30" customHeight="1" x14ac:dyDescent="0.15">
      <c r="A1" s="156" t="str">
        <f>집계표!A2</f>
        <v>[ 사업명 : 00사단 LED등기구 교체 ESCO투자사업 ]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</row>
    <row r="2" spans="1:48" ht="30" customHeight="1" x14ac:dyDescent="0.15">
      <c r="A2" s="153" t="s">
        <v>150</v>
      </c>
      <c r="B2" s="153" t="s">
        <v>156</v>
      </c>
      <c r="C2" s="153" t="s">
        <v>251</v>
      </c>
      <c r="D2" s="153" t="s">
        <v>238</v>
      </c>
      <c r="E2" s="153" t="s">
        <v>23</v>
      </c>
      <c r="F2" s="153"/>
      <c r="G2" s="153" t="s">
        <v>26</v>
      </c>
      <c r="H2" s="153"/>
      <c r="I2" s="153" t="s">
        <v>152</v>
      </c>
      <c r="J2" s="153"/>
      <c r="K2" s="153" t="s">
        <v>158</v>
      </c>
      <c r="L2" s="153"/>
      <c r="M2" s="153" t="s">
        <v>32</v>
      </c>
      <c r="N2" s="152" t="s">
        <v>138</v>
      </c>
      <c r="O2" s="152" t="s">
        <v>248</v>
      </c>
      <c r="P2" s="152" t="s">
        <v>227</v>
      </c>
      <c r="Q2" s="152" t="s">
        <v>16</v>
      </c>
      <c r="R2" s="152" t="s">
        <v>250</v>
      </c>
      <c r="S2" s="152" t="s">
        <v>247</v>
      </c>
      <c r="T2" s="152" t="s">
        <v>252</v>
      </c>
      <c r="U2" s="152" t="s">
        <v>42</v>
      </c>
      <c r="V2" s="152" t="s">
        <v>22</v>
      </c>
      <c r="W2" s="152" t="s">
        <v>249</v>
      </c>
      <c r="X2" s="152" t="s">
        <v>24</v>
      </c>
      <c r="Y2" s="152" t="s">
        <v>63</v>
      </c>
      <c r="Z2" s="152" t="s">
        <v>52</v>
      </c>
      <c r="AA2" s="152" t="s">
        <v>34</v>
      </c>
      <c r="AB2" s="152" t="s">
        <v>28</v>
      </c>
      <c r="AC2" s="152" t="s">
        <v>69</v>
      </c>
      <c r="AD2" s="152" t="s">
        <v>21</v>
      </c>
      <c r="AE2" s="152" t="s">
        <v>81</v>
      </c>
      <c r="AF2" s="152" t="s">
        <v>67</v>
      </c>
      <c r="AG2" s="152" t="s">
        <v>68</v>
      </c>
      <c r="AH2" s="152" t="s">
        <v>66</v>
      </c>
      <c r="AI2" s="152" t="s">
        <v>15</v>
      </c>
      <c r="AJ2" s="152" t="s">
        <v>46</v>
      </c>
      <c r="AK2" s="152" t="s">
        <v>71</v>
      </c>
      <c r="AL2" s="152" t="s">
        <v>64</v>
      </c>
      <c r="AM2" s="152" t="s">
        <v>36</v>
      </c>
      <c r="AN2" s="152" t="s">
        <v>70</v>
      </c>
      <c r="AO2" s="152" t="s">
        <v>72</v>
      </c>
      <c r="AP2" s="152" t="s">
        <v>38</v>
      </c>
      <c r="AQ2" s="152" t="s">
        <v>41</v>
      </c>
      <c r="AR2" s="152" t="s">
        <v>55</v>
      </c>
      <c r="AS2" s="152" t="s">
        <v>29</v>
      </c>
      <c r="AT2" s="152" t="s">
        <v>35</v>
      </c>
      <c r="AU2" s="152" t="s">
        <v>73</v>
      </c>
      <c r="AV2" s="152" t="s">
        <v>78</v>
      </c>
    </row>
    <row r="3" spans="1:48" ht="30" customHeight="1" x14ac:dyDescent="0.15">
      <c r="A3" s="153"/>
      <c r="B3" s="153"/>
      <c r="C3" s="153"/>
      <c r="D3" s="153"/>
      <c r="E3" s="49" t="s">
        <v>27</v>
      </c>
      <c r="F3" s="49" t="s">
        <v>30</v>
      </c>
      <c r="G3" s="49" t="s">
        <v>27</v>
      </c>
      <c r="H3" s="49" t="s">
        <v>30</v>
      </c>
      <c r="I3" s="49" t="s">
        <v>27</v>
      </c>
      <c r="J3" s="49" t="s">
        <v>30</v>
      </c>
      <c r="K3" s="49" t="s">
        <v>27</v>
      </c>
      <c r="L3" s="49" t="s">
        <v>30</v>
      </c>
      <c r="M3" s="153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</row>
    <row r="4" spans="1:48" ht="30" customHeight="1" x14ac:dyDescent="0.15">
      <c r="A4" s="50" t="s">
        <v>289</v>
      </c>
      <c r="B4" s="59" t="s">
        <v>136</v>
      </c>
      <c r="C4" s="55" t="s">
        <v>231</v>
      </c>
      <c r="D4" s="55"/>
      <c r="E4" s="55"/>
      <c r="F4" s="55"/>
      <c r="G4" s="55"/>
      <c r="H4" s="55"/>
      <c r="I4" s="55"/>
      <c r="J4" s="55"/>
      <c r="K4" s="55"/>
      <c r="L4" s="55"/>
      <c r="M4" s="55"/>
      <c r="Q4" s="51" t="s">
        <v>140</v>
      </c>
    </row>
    <row r="5" spans="1:48" ht="30" customHeight="1" x14ac:dyDescent="0.15">
      <c r="A5" s="50" t="s">
        <v>10</v>
      </c>
      <c r="B5" s="55" t="s">
        <v>300</v>
      </c>
      <c r="C5" s="55" t="s">
        <v>231</v>
      </c>
      <c r="D5" s="113">
        <v>3</v>
      </c>
      <c r="E5" s="120">
        <f>단가대비표!O5</f>
        <v>25000</v>
      </c>
      <c r="F5" s="57">
        <f t="shared" ref="F5:F12" si="0">TRUNC(E5*D5,0)</f>
        <v>75000</v>
      </c>
      <c r="G5" s="57"/>
      <c r="H5" s="57">
        <f t="shared" ref="H5:H12" si="1">TRUNC(G5*D5,0)</f>
        <v>0</v>
      </c>
      <c r="I5" s="57"/>
      <c r="J5" s="57">
        <f t="shared" ref="J5:J12" si="2">TRUNC(I5*D5,0)</f>
        <v>0</v>
      </c>
      <c r="K5" s="57">
        <f t="shared" ref="K5:L12" si="3">TRUNC(E5+G5+I5,0)</f>
        <v>25000</v>
      </c>
      <c r="L5" s="57">
        <f t="shared" si="3"/>
        <v>75000</v>
      </c>
      <c r="M5" s="50"/>
      <c r="N5" s="51" t="s">
        <v>278</v>
      </c>
      <c r="O5" s="51" t="s">
        <v>223</v>
      </c>
      <c r="P5" s="51" t="s">
        <v>223</v>
      </c>
      <c r="Q5" s="51" t="s">
        <v>140</v>
      </c>
      <c r="R5" s="51" t="s">
        <v>224</v>
      </c>
      <c r="S5" s="51" t="s">
        <v>237</v>
      </c>
      <c r="T5" s="51" t="s">
        <v>224</v>
      </c>
      <c r="AR5" s="51" t="s">
        <v>223</v>
      </c>
      <c r="AS5" s="51" t="s">
        <v>223</v>
      </c>
      <c r="AU5" s="51" t="s">
        <v>323</v>
      </c>
      <c r="AV5" s="53">
        <v>3547</v>
      </c>
    </row>
    <row r="6" spans="1:48" ht="30" customHeight="1" x14ac:dyDescent="0.15">
      <c r="A6" s="55" t="s">
        <v>236</v>
      </c>
      <c r="B6" s="55" t="s">
        <v>218</v>
      </c>
      <c r="C6" s="55" t="s">
        <v>231</v>
      </c>
      <c r="D6" s="113">
        <v>1</v>
      </c>
      <c r="E6" s="120">
        <f>단가대비표!O6</f>
        <v>12000</v>
      </c>
      <c r="F6" s="57">
        <f t="shared" si="0"/>
        <v>12000</v>
      </c>
      <c r="G6" s="57"/>
      <c r="H6" s="57">
        <f t="shared" si="1"/>
        <v>0</v>
      </c>
      <c r="I6" s="57"/>
      <c r="J6" s="57">
        <f t="shared" si="2"/>
        <v>0</v>
      </c>
      <c r="K6" s="57">
        <f t="shared" si="3"/>
        <v>12000</v>
      </c>
      <c r="L6" s="57">
        <f t="shared" si="3"/>
        <v>12000</v>
      </c>
      <c r="M6" s="50"/>
      <c r="N6" s="51" t="s">
        <v>260</v>
      </c>
      <c r="O6" s="51" t="s">
        <v>223</v>
      </c>
      <c r="P6" s="51" t="s">
        <v>223</v>
      </c>
      <c r="Q6" s="51" t="s">
        <v>140</v>
      </c>
      <c r="R6" s="51" t="s">
        <v>224</v>
      </c>
      <c r="S6" s="51" t="s">
        <v>237</v>
      </c>
      <c r="T6" s="51" t="s">
        <v>224</v>
      </c>
      <c r="AR6" s="51" t="s">
        <v>223</v>
      </c>
      <c r="AS6" s="51" t="s">
        <v>223</v>
      </c>
      <c r="AU6" s="51" t="s">
        <v>343</v>
      </c>
      <c r="AV6" s="53">
        <v>2975</v>
      </c>
    </row>
    <row r="7" spans="1:48" ht="30" customHeight="1" x14ac:dyDescent="0.15">
      <c r="A7" s="55" t="s">
        <v>169</v>
      </c>
      <c r="B7" s="55" t="s">
        <v>214</v>
      </c>
      <c r="C7" s="55" t="s">
        <v>231</v>
      </c>
      <c r="D7" s="113"/>
      <c r="E7" s="120">
        <f>단가대비표!O7</f>
        <v>35000</v>
      </c>
      <c r="F7" s="57">
        <f t="shared" si="0"/>
        <v>0</v>
      </c>
      <c r="G7" s="57"/>
      <c r="H7" s="57">
        <f t="shared" si="1"/>
        <v>0</v>
      </c>
      <c r="I7" s="57"/>
      <c r="J7" s="57">
        <f t="shared" si="2"/>
        <v>0</v>
      </c>
      <c r="K7" s="57">
        <f t="shared" si="3"/>
        <v>35000</v>
      </c>
      <c r="L7" s="57">
        <f t="shared" si="3"/>
        <v>0</v>
      </c>
      <c r="M7" s="50"/>
      <c r="N7" s="51" t="s">
        <v>275</v>
      </c>
      <c r="O7" s="51" t="s">
        <v>223</v>
      </c>
      <c r="P7" s="51" t="s">
        <v>223</v>
      </c>
      <c r="Q7" s="51" t="s">
        <v>140</v>
      </c>
      <c r="R7" s="51" t="s">
        <v>224</v>
      </c>
      <c r="S7" s="51" t="s">
        <v>237</v>
      </c>
      <c r="T7" s="51" t="s">
        <v>224</v>
      </c>
      <c r="AR7" s="51" t="s">
        <v>223</v>
      </c>
      <c r="AS7" s="51" t="s">
        <v>223</v>
      </c>
      <c r="AU7" s="51" t="s">
        <v>327</v>
      </c>
      <c r="AV7" s="53">
        <v>3052</v>
      </c>
    </row>
    <row r="8" spans="1:48" ht="30" customHeight="1" x14ac:dyDescent="0.15">
      <c r="A8" s="55" t="s">
        <v>170</v>
      </c>
      <c r="B8" s="55" t="s">
        <v>216</v>
      </c>
      <c r="C8" s="55" t="s">
        <v>231</v>
      </c>
      <c r="D8" s="113">
        <v>1</v>
      </c>
      <c r="E8" s="120">
        <f>단가대비표!O8</f>
        <v>50000</v>
      </c>
      <c r="F8" s="57">
        <f t="shared" si="0"/>
        <v>50000</v>
      </c>
      <c r="G8" s="57"/>
      <c r="H8" s="57">
        <f t="shared" si="1"/>
        <v>0</v>
      </c>
      <c r="I8" s="57"/>
      <c r="J8" s="57">
        <f t="shared" si="2"/>
        <v>0</v>
      </c>
      <c r="K8" s="57">
        <f t="shared" si="3"/>
        <v>50000</v>
      </c>
      <c r="L8" s="57">
        <f t="shared" si="3"/>
        <v>50000</v>
      </c>
      <c r="M8" s="55"/>
    </row>
    <row r="9" spans="1:48" ht="30" customHeight="1" x14ac:dyDescent="0.15">
      <c r="A9" s="55" t="s">
        <v>166</v>
      </c>
      <c r="B9" s="50" t="s">
        <v>308</v>
      </c>
      <c r="C9" s="55" t="s">
        <v>231</v>
      </c>
      <c r="D9" s="113">
        <v>1</v>
      </c>
      <c r="E9" s="120">
        <v>3500</v>
      </c>
      <c r="F9" s="57">
        <f t="shared" si="0"/>
        <v>3500</v>
      </c>
      <c r="G9" s="57"/>
      <c r="H9" s="57">
        <f t="shared" si="1"/>
        <v>0</v>
      </c>
      <c r="I9" s="57"/>
      <c r="J9" s="57">
        <f t="shared" si="2"/>
        <v>0</v>
      </c>
      <c r="K9" s="57">
        <f t="shared" si="3"/>
        <v>3500</v>
      </c>
      <c r="L9" s="57">
        <f t="shared" si="3"/>
        <v>3500</v>
      </c>
      <c r="M9" s="50"/>
      <c r="N9" s="51" t="s">
        <v>270</v>
      </c>
      <c r="O9" s="51" t="s">
        <v>223</v>
      </c>
      <c r="P9" s="51" t="s">
        <v>223</v>
      </c>
      <c r="Q9" s="51" t="s">
        <v>140</v>
      </c>
      <c r="R9" s="51" t="s">
        <v>224</v>
      </c>
      <c r="S9" s="51" t="s">
        <v>237</v>
      </c>
      <c r="T9" s="51" t="s">
        <v>224</v>
      </c>
      <c r="AR9" s="51" t="s">
        <v>223</v>
      </c>
      <c r="AS9" s="51" t="s">
        <v>223</v>
      </c>
      <c r="AU9" s="51" t="s">
        <v>338</v>
      </c>
      <c r="AV9" s="53">
        <v>3643</v>
      </c>
    </row>
    <row r="10" spans="1:48" ht="30" customHeight="1" x14ac:dyDescent="0.15">
      <c r="A10" s="55" t="s">
        <v>120</v>
      </c>
      <c r="B10" s="55" t="s">
        <v>294</v>
      </c>
      <c r="C10" s="55" t="s">
        <v>231</v>
      </c>
      <c r="D10" s="113">
        <v>1</v>
      </c>
      <c r="E10" s="120">
        <v>15000</v>
      </c>
      <c r="F10" s="57">
        <f t="shared" si="0"/>
        <v>15000</v>
      </c>
      <c r="G10" s="57"/>
      <c r="H10" s="57">
        <f t="shared" si="1"/>
        <v>0</v>
      </c>
      <c r="I10" s="57"/>
      <c r="J10" s="57">
        <f t="shared" si="2"/>
        <v>0</v>
      </c>
      <c r="K10" s="57">
        <f t="shared" si="3"/>
        <v>15000</v>
      </c>
      <c r="L10" s="57">
        <f t="shared" si="3"/>
        <v>15000</v>
      </c>
      <c r="M10" s="50"/>
      <c r="N10" s="51" t="s">
        <v>259</v>
      </c>
      <c r="O10" s="51" t="s">
        <v>223</v>
      </c>
      <c r="P10" s="51" t="s">
        <v>223</v>
      </c>
      <c r="Q10" s="51" t="s">
        <v>140</v>
      </c>
      <c r="R10" s="51" t="s">
        <v>237</v>
      </c>
      <c r="S10" s="51" t="s">
        <v>224</v>
      </c>
      <c r="T10" s="51" t="s">
        <v>224</v>
      </c>
      <c r="AR10" s="51" t="s">
        <v>223</v>
      </c>
      <c r="AS10" s="51" t="s">
        <v>223</v>
      </c>
      <c r="AU10" s="51" t="s">
        <v>332</v>
      </c>
      <c r="AV10" s="53">
        <v>3549</v>
      </c>
    </row>
    <row r="11" spans="1:48" ht="30" customHeight="1" x14ac:dyDescent="0.15">
      <c r="A11" s="55" t="s">
        <v>134</v>
      </c>
      <c r="B11" s="55" t="s">
        <v>318</v>
      </c>
      <c r="C11" s="55" t="s">
        <v>231</v>
      </c>
      <c r="D11" s="113">
        <v>1</v>
      </c>
      <c r="E11" s="120">
        <v>60000</v>
      </c>
      <c r="F11" s="57">
        <f t="shared" si="0"/>
        <v>60000</v>
      </c>
      <c r="G11" s="57"/>
      <c r="H11" s="57">
        <f t="shared" si="1"/>
        <v>0</v>
      </c>
      <c r="I11" s="57"/>
      <c r="J11" s="57">
        <f t="shared" si="2"/>
        <v>0</v>
      </c>
      <c r="K11" s="57">
        <f t="shared" si="3"/>
        <v>60000</v>
      </c>
      <c r="L11" s="57">
        <f t="shared" si="3"/>
        <v>60000</v>
      </c>
      <c r="M11" s="55"/>
    </row>
    <row r="12" spans="1:48" ht="30" customHeight="1" x14ac:dyDescent="0.15">
      <c r="A12" s="55" t="s">
        <v>222</v>
      </c>
      <c r="B12" s="60" t="s">
        <v>127</v>
      </c>
      <c r="C12" s="55" t="s">
        <v>246</v>
      </c>
      <c r="D12" s="55">
        <v>1</v>
      </c>
      <c r="E12" s="57">
        <f>INT(SUM(F5:F11)*3%)</f>
        <v>6465</v>
      </c>
      <c r="F12" s="57">
        <f t="shared" si="0"/>
        <v>6465</v>
      </c>
      <c r="G12" s="57"/>
      <c r="H12" s="57">
        <f t="shared" si="1"/>
        <v>0</v>
      </c>
      <c r="I12" s="57"/>
      <c r="J12" s="57">
        <f t="shared" si="2"/>
        <v>0</v>
      </c>
      <c r="K12" s="57">
        <f t="shared" si="3"/>
        <v>6465</v>
      </c>
      <c r="L12" s="57">
        <f t="shared" si="3"/>
        <v>6465</v>
      </c>
      <c r="M12" s="50"/>
      <c r="N12" s="51" t="s">
        <v>279</v>
      </c>
      <c r="O12" s="51" t="s">
        <v>223</v>
      </c>
      <c r="P12" s="51" t="s">
        <v>223</v>
      </c>
      <c r="Q12" s="51" t="s">
        <v>140</v>
      </c>
      <c r="R12" s="51" t="s">
        <v>237</v>
      </c>
      <c r="S12" s="51" t="s">
        <v>224</v>
      </c>
      <c r="T12" s="51" t="s">
        <v>224</v>
      </c>
      <c r="AR12" s="51" t="s">
        <v>223</v>
      </c>
      <c r="AS12" s="51" t="s">
        <v>223</v>
      </c>
      <c r="AU12" s="51" t="s">
        <v>344</v>
      </c>
      <c r="AV12" s="53">
        <v>3672</v>
      </c>
    </row>
    <row r="13" spans="1:48" ht="30" customHeight="1" x14ac:dyDescent="0.15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</row>
    <row r="14" spans="1:48" ht="30" customHeight="1" x14ac:dyDescent="0.15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</row>
    <row r="15" spans="1:48" ht="30" customHeight="1" x14ac:dyDescent="0.15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</row>
    <row r="16" spans="1:48" ht="30" customHeight="1" x14ac:dyDescent="0.15">
      <c r="A16" s="55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</row>
    <row r="17" spans="1:48" ht="30" customHeight="1" x14ac:dyDescent="0.15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</row>
    <row r="18" spans="1:48" ht="30" customHeight="1" x14ac:dyDescent="0.15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</row>
    <row r="19" spans="1:48" ht="30" customHeight="1" x14ac:dyDescent="0.15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</row>
    <row r="20" spans="1:48" ht="30" customHeight="1" x14ac:dyDescent="0.15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</row>
    <row r="21" spans="1:48" ht="30" customHeight="1" x14ac:dyDescent="0.15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</row>
    <row r="22" spans="1:48" ht="30" customHeight="1" x14ac:dyDescent="0.1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</row>
    <row r="23" spans="1:48" ht="30" customHeight="1" x14ac:dyDescent="0.15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</row>
    <row r="24" spans="1:48" ht="30" customHeight="1" x14ac:dyDescent="0.15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</row>
    <row r="25" spans="1:48" ht="30" customHeight="1" x14ac:dyDescent="0.15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</row>
    <row r="26" spans="1:48" ht="30" customHeight="1" x14ac:dyDescent="0.15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</row>
    <row r="27" spans="1:48" ht="30" customHeight="1" x14ac:dyDescent="0.15">
      <c r="A27" s="50" t="s">
        <v>292</v>
      </c>
      <c r="B27" s="55"/>
      <c r="C27" s="55"/>
      <c r="D27" s="55"/>
      <c r="E27" s="55"/>
      <c r="F27" s="57">
        <f>SUM(F5:F26)</f>
        <v>221965</v>
      </c>
      <c r="G27" s="55"/>
      <c r="H27" s="57">
        <f>SUM(H5:H26)</f>
        <v>0</v>
      </c>
      <c r="I27" s="55"/>
      <c r="J27" s="57">
        <f>SUM(J5:J26)</f>
        <v>0</v>
      </c>
      <c r="K27" s="55"/>
      <c r="L27" s="57">
        <f>SUM(L5:L26)</f>
        <v>221965</v>
      </c>
      <c r="M27" s="55"/>
      <c r="N27" s="53" t="s">
        <v>44</v>
      </c>
    </row>
    <row r="28" spans="1:48" ht="30" customHeight="1" x14ac:dyDescent="0.15">
      <c r="A28" s="50" t="s">
        <v>217</v>
      </c>
      <c r="B28" s="59" t="s">
        <v>137</v>
      </c>
      <c r="C28" s="55" t="s">
        <v>231</v>
      </c>
      <c r="D28" s="55"/>
      <c r="E28" s="55"/>
      <c r="F28" s="55"/>
      <c r="G28" s="55"/>
      <c r="H28" s="55"/>
      <c r="I28" s="55"/>
      <c r="J28" s="55"/>
      <c r="K28" s="55"/>
      <c r="L28" s="55"/>
      <c r="M28" s="55"/>
      <c r="Q28" s="51" t="s">
        <v>53</v>
      </c>
    </row>
    <row r="29" spans="1:48" ht="30" customHeight="1" x14ac:dyDescent="0.15">
      <c r="A29" s="50" t="s">
        <v>10</v>
      </c>
      <c r="B29" s="55" t="s">
        <v>300</v>
      </c>
      <c r="C29" s="55" t="s">
        <v>231</v>
      </c>
      <c r="D29" s="113">
        <v>2</v>
      </c>
      <c r="E29" s="120">
        <f>단가대비표!O5</f>
        <v>25000</v>
      </c>
      <c r="F29" s="57">
        <f t="shared" ref="F29:F36" si="4">TRUNC(E29*D29,0)</f>
        <v>50000</v>
      </c>
      <c r="G29" s="57"/>
      <c r="H29" s="57">
        <f t="shared" ref="H29:H36" si="5">TRUNC(G29*D29,0)</f>
        <v>0</v>
      </c>
      <c r="I29" s="57"/>
      <c r="J29" s="57">
        <f t="shared" ref="J29:J36" si="6">TRUNC(I29*D29,0)</f>
        <v>0</v>
      </c>
      <c r="K29" s="57">
        <f t="shared" ref="K29:L36" si="7">TRUNC(E29+G29+I29,0)</f>
        <v>25000</v>
      </c>
      <c r="L29" s="57">
        <f t="shared" si="7"/>
        <v>50000</v>
      </c>
      <c r="M29" s="50"/>
      <c r="N29" s="51" t="s">
        <v>269</v>
      </c>
      <c r="O29" s="51" t="s">
        <v>223</v>
      </c>
      <c r="P29" s="51" t="s">
        <v>223</v>
      </c>
      <c r="Q29" s="51" t="s">
        <v>53</v>
      </c>
      <c r="R29" s="51" t="s">
        <v>224</v>
      </c>
      <c r="S29" s="51" t="s">
        <v>237</v>
      </c>
      <c r="T29" s="51" t="s">
        <v>224</v>
      </c>
      <c r="AR29" s="51" t="s">
        <v>223</v>
      </c>
      <c r="AS29" s="51" t="s">
        <v>223</v>
      </c>
      <c r="AU29" s="51" t="s">
        <v>339</v>
      </c>
      <c r="AV29" s="53">
        <v>3097</v>
      </c>
    </row>
    <row r="30" spans="1:48" ht="30" customHeight="1" x14ac:dyDescent="0.15">
      <c r="A30" s="55" t="s">
        <v>236</v>
      </c>
      <c r="B30" s="55" t="s">
        <v>218</v>
      </c>
      <c r="C30" s="55" t="s">
        <v>231</v>
      </c>
      <c r="D30" s="113">
        <v>1</v>
      </c>
      <c r="E30" s="120">
        <f>단가대비표!O6</f>
        <v>12000</v>
      </c>
      <c r="F30" s="57">
        <f t="shared" si="4"/>
        <v>12000</v>
      </c>
      <c r="G30" s="57"/>
      <c r="H30" s="57">
        <f t="shared" si="5"/>
        <v>0</v>
      </c>
      <c r="I30" s="57"/>
      <c r="J30" s="57">
        <f t="shared" si="6"/>
        <v>0</v>
      </c>
      <c r="K30" s="57">
        <f t="shared" si="7"/>
        <v>12000</v>
      </c>
      <c r="L30" s="57">
        <f t="shared" si="7"/>
        <v>12000</v>
      </c>
      <c r="M30" s="50"/>
      <c r="N30" s="51" t="s">
        <v>280</v>
      </c>
      <c r="O30" s="51" t="s">
        <v>223</v>
      </c>
      <c r="P30" s="51" t="s">
        <v>223</v>
      </c>
      <c r="Q30" s="51" t="s">
        <v>53</v>
      </c>
      <c r="R30" s="51" t="s">
        <v>224</v>
      </c>
      <c r="S30" s="51" t="s">
        <v>237</v>
      </c>
      <c r="T30" s="51" t="s">
        <v>224</v>
      </c>
      <c r="AR30" s="51" t="s">
        <v>223</v>
      </c>
      <c r="AS30" s="51" t="s">
        <v>223</v>
      </c>
      <c r="AU30" s="51" t="s">
        <v>334</v>
      </c>
      <c r="AV30" s="53">
        <v>3667</v>
      </c>
    </row>
    <row r="31" spans="1:48" ht="30" customHeight="1" x14ac:dyDescent="0.15">
      <c r="A31" s="55" t="s">
        <v>169</v>
      </c>
      <c r="B31" s="55" t="s">
        <v>214</v>
      </c>
      <c r="C31" s="55" t="s">
        <v>231</v>
      </c>
      <c r="D31" s="113">
        <v>1</v>
      </c>
      <c r="E31" s="120">
        <f>단가대비표!O7</f>
        <v>35000</v>
      </c>
      <c r="F31" s="57">
        <f t="shared" si="4"/>
        <v>35000</v>
      </c>
      <c r="G31" s="57"/>
      <c r="H31" s="57">
        <f t="shared" si="5"/>
        <v>0</v>
      </c>
      <c r="I31" s="57"/>
      <c r="J31" s="57">
        <f t="shared" si="6"/>
        <v>0</v>
      </c>
      <c r="K31" s="57">
        <f t="shared" si="7"/>
        <v>35000</v>
      </c>
      <c r="L31" s="57">
        <f t="shared" si="7"/>
        <v>35000</v>
      </c>
      <c r="M31" s="50"/>
      <c r="N31" s="51" t="s">
        <v>271</v>
      </c>
      <c r="O31" s="51" t="s">
        <v>223</v>
      </c>
      <c r="P31" s="51" t="s">
        <v>223</v>
      </c>
      <c r="Q31" s="51" t="s">
        <v>53</v>
      </c>
      <c r="R31" s="51" t="s">
        <v>237</v>
      </c>
      <c r="S31" s="51" t="s">
        <v>224</v>
      </c>
      <c r="T31" s="51" t="s">
        <v>224</v>
      </c>
      <c r="AR31" s="51" t="s">
        <v>223</v>
      </c>
      <c r="AS31" s="51" t="s">
        <v>223</v>
      </c>
      <c r="AU31" s="51" t="s">
        <v>329</v>
      </c>
      <c r="AV31" s="53">
        <v>3552</v>
      </c>
    </row>
    <row r="32" spans="1:48" ht="30" customHeight="1" x14ac:dyDescent="0.15">
      <c r="A32" s="55" t="s">
        <v>170</v>
      </c>
      <c r="B32" s="55" t="s">
        <v>216</v>
      </c>
      <c r="C32" s="55" t="s">
        <v>231</v>
      </c>
      <c r="D32" s="113"/>
      <c r="E32" s="120">
        <f>단가대비표!O8</f>
        <v>50000</v>
      </c>
      <c r="F32" s="57">
        <f t="shared" si="4"/>
        <v>0</v>
      </c>
      <c r="G32" s="57"/>
      <c r="H32" s="57">
        <f t="shared" si="5"/>
        <v>0</v>
      </c>
      <c r="I32" s="57"/>
      <c r="J32" s="57">
        <f t="shared" si="6"/>
        <v>0</v>
      </c>
      <c r="K32" s="57">
        <f t="shared" si="7"/>
        <v>50000</v>
      </c>
      <c r="L32" s="57">
        <f t="shared" si="7"/>
        <v>0</v>
      </c>
      <c r="M32" s="50"/>
      <c r="N32" s="51" t="s">
        <v>272</v>
      </c>
      <c r="O32" s="51" t="s">
        <v>223</v>
      </c>
      <c r="P32" s="51" t="s">
        <v>223</v>
      </c>
      <c r="Q32" s="51" t="s">
        <v>53</v>
      </c>
      <c r="R32" s="51" t="s">
        <v>224</v>
      </c>
      <c r="S32" s="51" t="s">
        <v>237</v>
      </c>
      <c r="T32" s="51" t="s">
        <v>224</v>
      </c>
      <c r="AR32" s="51" t="s">
        <v>223</v>
      </c>
      <c r="AS32" s="51" t="s">
        <v>223</v>
      </c>
      <c r="AU32" s="51" t="s">
        <v>2</v>
      </c>
      <c r="AV32" s="53">
        <v>3554</v>
      </c>
    </row>
    <row r="33" spans="1:48" ht="30" customHeight="1" x14ac:dyDescent="0.15">
      <c r="A33" s="55" t="s">
        <v>166</v>
      </c>
      <c r="B33" s="50" t="s">
        <v>308</v>
      </c>
      <c r="C33" s="55" t="s">
        <v>231</v>
      </c>
      <c r="D33" s="113">
        <v>1</v>
      </c>
      <c r="E33" s="120">
        <f>단가대비표!O9</f>
        <v>3000</v>
      </c>
      <c r="F33" s="57">
        <f t="shared" si="4"/>
        <v>3000</v>
      </c>
      <c r="G33" s="57"/>
      <c r="H33" s="57">
        <f t="shared" si="5"/>
        <v>0</v>
      </c>
      <c r="I33" s="57"/>
      <c r="J33" s="57">
        <f t="shared" si="6"/>
        <v>0</v>
      </c>
      <c r="K33" s="57">
        <f t="shared" si="7"/>
        <v>3000</v>
      </c>
      <c r="L33" s="57">
        <f t="shared" si="7"/>
        <v>3000</v>
      </c>
      <c r="M33" s="50"/>
      <c r="N33" s="51" t="s">
        <v>273</v>
      </c>
      <c r="O33" s="51" t="s">
        <v>223</v>
      </c>
      <c r="P33" s="51" t="s">
        <v>223</v>
      </c>
      <c r="Q33" s="51" t="s">
        <v>53</v>
      </c>
      <c r="R33" s="51" t="s">
        <v>237</v>
      </c>
      <c r="S33" s="51" t="s">
        <v>224</v>
      </c>
      <c r="T33" s="51" t="s">
        <v>224</v>
      </c>
      <c r="AR33" s="51" t="s">
        <v>223</v>
      </c>
      <c r="AS33" s="51" t="s">
        <v>223</v>
      </c>
      <c r="AU33" s="51" t="s">
        <v>324</v>
      </c>
      <c r="AV33" s="53">
        <v>3673</v>
      </c>
    </row>
    <row r="34" spans="1:48" ht="30" customHeight="1" x14ac:dyDescent="0.15">
      <c r="A34" s="55" t="s">
        <v>120</v>
      </c>
      <c r="B34" s="55" t="s">
        <v>295</v>
      </c>
      <c r="C34" s="55" t="s">
        <v>231</v>
      </c>
      <c r="D34" s="113">
        <v>1</v>
      </c>
      <c r="E34" s="120">
        <f>단가대비표!O10</f>
        <v>5000</v>
      </c>
      <c r="F34" s="57">
        <f t="shared" si="4"/>
        <v>5000</v>
      </c>
      <c r="G34" s="57"/>
      <c r="H34" s="57">
        <f t="shared" si="5"/>
        <v>0</v>
      </c>
      <c r="I34" s="57"/>
      <c r="J34" s="57">
        <f t="shared" si="6"/>
        <v>0</v>
      </c>
      <c r="K34" s="57">
        <f t="shared" si="7"/>
        <v>5000</v>
      </c>
      <c r="L34" s="57">
        <f t="shared" si="7"/>
        <v>5000</v>
      </c>
      <c r="M34" s="50"/>
      <c r="N34" s="51" t="s">
        <v>281</v>
      </c>
      <c r="O34" s="51" t="s">
        <v>223</v>
      </c>
      <c r="P34" s="51" t="s">
        <v>223</v>
      </c>
      <c r="Q34" s="51" t="s">
        <v>53</v>
      </c>
      <c r="R34" s="51" t="s">
        <v>237</v>
      </c>
      <c r="S34" s="51" t="s">
        <v>224</v>
      </c>
      <c r="T34" s="51" t="s">
        <v>224</v>
      </c>
      <c r="AR34" s="51" t="s">
        <v>223</v>
      </c>
      <c r="AS34" s="51" t="s">
        <v>223</v>
      </c>
      <c r="AU34" s="51" t="s">
        <v>326</v>
      </c>
      <c r="AV34" s="53">
        <v>3674</v>
      </c>
    </row>
    <row r="35" spans="1:48" ht="30" customHeight="1" x14ac:dyDescent="0.15">
      <c r="A35" s="55" t="s">
        <v>134</v>
      </c>
      <c r="B35" s="55" t="s">
        <v>297</v>
      </c>
      <c r="C35" s="55" t="s">
        <v>231</v>
      </c>
      <c r="D35" s="113">
        <v>1</v>
      </c>
      <c r="E35" s="120">
        <f>단가대비표!O12</f>
        <v>55000</v>
      </c>
      <c r="F35" s="57">
        <f t="shared" si="4"/>
        <v>55000</v>
      </c>
      <c r="G35" s="57"/>
      <c r="H35" s="57">
        <f t="shared" si="5"/>
        <v>0</v>
      </c>
      <c r="I35" s="57"/>
      <c r="J35" s="57">
        <f t="shared" si="6"/>
        <v>0</v>
      </c>
      <c r="K35" s="57">
        <f t="shared" si="7"/>
        <v>55000</v>
      </c>
      <c r="L35" s="57">
        <f t="shared" si="7"/>
        <v>55000</v>
      </c>
      <c r="M35" s="55"/>
    </row>
    <row r="36" spans="1:48" ht="30" customHeight="1" x14ac:dyDescent="0.15">
      <c r="A36" s="55" t="s">
        <v>222</v>
      </c>
      <c r="B36" s="60" t="s">
        <v>127</v>
      </c>
      <c r="C36" s="55" t="s">
        <v>246</v>
      </c>
      <c r="D36" s="55">
        <v>1</v>
      </c>
      <c r="E36" s="57">
        <f>INT(SUM(F29:F35)*3%)</f>
        <v>4800</v>
      </c>
      <c r="F36" s="57">
        <f t="shared" si="4"/>
        <v>4800</v>
      </c>
      <c r="G36" s="57"/>
      <c r="H36" s="57">
        <f t="shared" si="5"/>
        <v>0</v>
      </c>
      <c r="I36" s="57"/>
      <c r="J36" s="57">
        <f t="shared" si="6"/>
        <v>0</v>
      </c>
      <c r="K36" s="57">
        <f t="shared" si="7"/>
        <v>4800</v>
      </c>
      <c r="L36" s="57">
        <f t="shared" si="7"/>
        <v>4800</v>
      </c>
      <c r="M36" s="55"/>
    </row>
    <row r="37" spans="1:48" ht="30" customHeight="1" x14ac:dyDescent="0.15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</row>
    <row r="38" spans="1:48" ht="30" customHeight="1" x14ac:dyDescent="0.15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</row>
    <row r="39" spans="1:48" ht="30" customHeight="1" x14ac:dyDescent="0.15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</row>
    <row r="40" spans="1:48" ht="30" customHeight="1" x14ac:dyDescent="0.15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</row>
    <row r="41" spans="1:48" ht="30" customHeight="1" x14ac:dyDescent="0.15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</row>
    <row r="42" spans="1:48" ht="30" customHeight="1" x14ac:dyDescent="0.15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</row>
    <row r="43" spans="1:48" ht="30" customHeight="1" x14ac:dyDescent="0.15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</row>
    <row r="44" spans="1:48" ht="30" customHeight="1" x14ac:dyDescent="0.15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</row>
    <row r="45" spans="1:48" ht="30" customHeight="1" x14ac:dyDescent="0.15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</row>
    <row r="46" spans="1:48" ht="30" customHeight="1" x14ac:dyDescent="0.15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</row>
    <row r="47" spans="1:48" ht="30" customHeight="1" x14ac:dyDescent="0.15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</row>
    <row r="48" spans="1:48" ht="30" customHeight="1" x14ac:dyDescent="0.15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</row>
    <row r="49" spans="1:48" ht="30" customHeight="1" x14ac:dyDescent="0.15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</row>
    <row r="50" spans="1:48" ht="30" customHeight="1" x14ac:dyDescent="0.15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</row>
    <row r="51" spans="1:48" ht="30" customHeight="1" x14ac:dyDescent="0.15">
      <c r="A51" s="50" t="s">
        <v>292</v>
      </c>
      <c r="B51" s="55"/>
      <c r="C51" s="55"/>
      <c r="D51" s="55"/>
      <c r="E51" s="55"/>
      <c r="F51" s="57">
        <f>SUM(F29:F50)</f>
        <v>164800</v>
      </c>
      <c r="G51" s="55"/>
      <c r="H51" s="57">
        <f>SUM(H29:H50)</f>
        <v>0</v>
      </c>
      <c r="I51" s="55"/>
      <c r="J51" s="57">
        <f>SUM(J29:J50)</f>
        <v>0</v>
      </c>
      <c r="K51" s="55"/>
      <c r="L51" s="57">
        <f>SUM(L29:L50)</f>
        <v>164800</v>
      </c>
      <c r="M51" s="55"/>
      <c r="N51" s="53" t="s">
        <v>44</v>
      </c>
    </row>
    <row r="52" spans="1:48" ht="30" customHeight="1" x14ac:dyDescent="0.15">
      <c r="A52" s="50" t="s">
        <v>290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Q52" s="51" t="s">
        <v>86</v>
      </c>
    </row>
    <row r="53" spans="1:48" ht="30" customHeight="1" x14ac:dyDescent="0.15">
      <c r="A53" s="55" t="s">
        <v>168</v>
      </c>
      <c r="B53" s="55" t="s">
        <v>288</v>
      </c>
      <c r="C53" s="55" t="s">
        <v>231</v>
      </c>
      <c r="D53" s="113">
        <v>1</v>
      </c>
      <c r="E53" s="57">
        <f>일위대가목록!E4</f>
        <v>1242</v>
      </c>
      <c r="F53" s="57">
        <f>TRUNC(E53*D53,0)</f>
        <v>1242</v>
      </c>
      <c r="G53" s="57">
        <f>일위대가목록!F4</f>
        <v>41424</v>
      </c>
      <c r="H53" s="57">
        <f>TRUNC(G53*D53,0)</f>
        <v>41424</v>
      </c>
      <c r="I53" s="57">
        <f>일위대가목록!G4</f>
        <v>0</v>
      </c>
      <c r="J53" s="57">
        <f>TRUNC(I53*D53,0)</f>
        <v>0</v>
      </c>
      <c r="K53" s="57">
        <f t="shared" ref="K53:L57" si="8">TRUNC(E53+G53+I53,0)</f>
        <v>42666</v>
      </c>
      <c r="L53" s="57">
        <f t="shared" si="8"/>
        <v>42666</v>
      </c>
      <c r="M53" s="50" t="s">
        <v>17</v>
      </c>
    </row>
    <row r="54" spans="1:48" ht="30" customHeight="1" x14ac:dyDescent="0.15">
      <c r="A54" s="55" t="s">
        <v>168</v>
      </c>
      <c r="B54" s="55" t="s">
        <v>319</v>
      </c>
      <c r="C54" s="55" t="s">
        <v>231</v>
      </c>
      <c r="D54" s="113">
        <v>1</v>
      </c>
      <c r="E54" s="57">
        <f>일위대가목록!E5</f>
        <v>2234</v>
      </c>
      <c r="F54" s="57">
        <f>TRUNC(E54*D54,0)</f>
        <v>2234</v>
      </c>
      <c r="G54" s="57">
        <f>일위대가목록!F5</f>
        <v>74484</v>
      </c>
      <c r="H54" s="57">
        <f>TRUNC(G54*D54,0)</f>
        <v>74484</v>
      </c>
      <c r="I54" s="57">
        <f>일위대가목록!G5</f>
        <v>0</v>
      </c>
      <c r="J54" s="57">
        <f>TRUNC(I54*D54,0)</f>
        <v>0</v>
      </c>
      <c r="K54" s="57">
        <f t="shared" si="8"/>
        <v>76718</v>
      </c>
      <c r="L54" s="57">
        <f t="shared" si="8"/>
        <v>76718</v>
      </c>
      <c r="M54" s="50" t="s">
        <v>50</v>
      </c>
    </row>
    <row r="55" spans="1:48" ht="30" customHeight="1" x14ac:dyDescent="0.15">
      <c r="A55" s="55" t="s">
        <v>167</v>
      </c>
      <c r="B55" s="55" t="s">
        <v>112</v>
      </c>
      <c r="C55" s="55" t="s">
        <v>231</v>
      </c>
      <c r="D55" s="113">
        <v>1</v>
      </c>
      <c r="E55" s="57">
        <f>일위대가목록!E6</f>
        <v>372</v>
      </c>
      <c r="F55" s="57">
        <f>TRUNC(E55*D55,0)</f>
        <v>372</v>
      </c>
      <c r="G55" s="57">
        <f>일위대가목록!F6</f>
        <v>12427</v>
      </c>
      <c r="H55" s="57">
        <f>TRUNC(G55*D55,0)</f>
        <v>12427</v>
      </c>
      <c r="I55" s="57">
        <f>일위대가목록!G6</f>
        <v>0</v>
      </c>
      <c r="J55" s="57">
        <f>TRUNC(I55*D55,0)</f>
        <v>0</v>
      </c>
      <c r="K55" s="57">
        <f t="shared" si="8"/>
        <v>12799</v>
      </c>
      <c r="L55" s="57">
        <f t="shared" si="8"/>
        <v>12799</v>
      </c>
      <c r="M55" s="50" t="s">
        <v>20</v>
      </c>
      <c r="N55" s="51" t="s">
        <v>282</v>
      </c>
      <c r="O55" s="51" t="s">
        <v>223</v>
      </c>
      <c r="P55" s="51" t="s">
        <v>223</v>
      </c>
      <c r="Q55" s="51" t="s">
        <v>86</v>
      </c>
      <c r="R55" s="51" t="s">
        <v>237</v>
      </c>
      <c r="S55" s="51" t="s">
        <v>224</v>
      </c>
      <c r="T55" s="51" t="s">
        <v>224</v>
      </c>
      <c r="AR55" s="51" t="s">
        <v>223</v>
      </c>
      <c r="AS55" s="51" t="s">
        <v>223</v>
      </c>
      <c r="AU55" s="51" t="s">
        <v>337</v>
      </c>
      <c r="AV55" s="53">
        <v>3676</v>
      </c>
    </row>
    <row r="56" spans="1:48" ht="30" customHeight="1" x14ac:dyDescent="0.15">
      <c r="A56" s="55" t="s">
        <v>167</v>
      </c>
      <c r="B56" s="55" t="s">
        <v>306</v>
      </c>
      <c r="C56" s="55" t="s">
        <v>231</v>
      </c>
      <c r="D56" s="113">
        <v>1</v>
      </c>
      <c r="E56" s="57">
        <f>일위대가목록!E7</f>
        <v>670</v>
      </c>
      <c r="F56" s="57">
        <f>TRUNC(E56*D56,0)</f>
        <v>670</v>
      </c>
      <c r="G56" s="57">
        <f>일위대가목록!F7</f>
        <v>22345</v>
      </c>
      <c r="H56" s="57">
        <f>TRUNC(G56*D56,0)</f>
        <v>22345</v>
      </c>
      <c r="I56" s="57">
        <f>일위대가목록!G7</f>
        <v>0</v>
      </c>
      <c r="J56" s="57">
        <f>TRUNC(I56*D56,0)</f>
        <v>0</v>
      </c>
      <c r="K56" s="57">
        <f t="shared" si="8"/>
        <v>23015</v>
      </c>
      <c r="L56" s="57">
        <f t="shared" si="8"/>
        <v>23015</v>
      </c>
      <c r="M56" s="50" t="s">
        <v>18</v>
      </c>
    </row>
    <row r="57" spans="1:48" ht="30" customHeight="1" x14ac:dyDescent="0.15">
      <c r="A57" s="55"/>
      <c r="B57" s="55"/>
      <c r="C57" s="55"/>
      <c r="D57" s="55"/>
      <c r="E57" s="57"/>
      <c r="F57" s="57">
        <f>TRUNC(E57*D57,0)</f>
        <v>0</v>
      </c>
      <c r="G57" s="57"/>
      <c r="H57" s="57">
        <f>TRUNC(G57*D57,0)</f>
        <v>0</v>
      </c>
      <c r="I57" s="57"/>
      <c r="J57" s="57">
        <f>TRUNC(I57*D57,0)</f>
        <v>0</v>
      </c>
      <c r="K57" s="57">
        <f t="shared" si="8"/>
        <v>0</v>
      </c>
      <c r="L57" s="57">
        <f t="shared" si="8"/>
        <v>0</v>
      </c>
      <c r="M57" s="55"/>
    </row>
    <row r="58" spans="1:48" ht="30" customHeight="1" x14ac:dyDescent="0.15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</row>
    <row r="59" spans="1:48" ht="30" customHeight="1" x14ac:dyDescent="0.15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</row>
    <row r="60" spans="1:48" ht="30" customHeight="1" x14ac:dyDescent="0.15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</row>
    <row r="61" spans="1:48" ht="30" customHeight="1" x14ac:dyDescent="0.15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</row>
    <row r="62" spans="1:48" ht="30" customHeight="1" x14ac:dyDescent="0.15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</row>
    <row r="63" spans="1:48" ht="30" customHeight="1" x14ac:dyDescent="0.15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</row>
    <row r="64" spans="1:48" ht="30" customHeight="1" x14ac:dyDescent="0.15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</row>
    <row r="65" spans="1:48" ht="30" customHeight="1" x14ac:dyDescent="0.15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</row>
    <row r="66" spans="1:48" ht="30" customHeight="1" x14ac:dyDescent="0.15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</row>
    <row r="67" spans="1:48" ht="30" customHeight="1" x14ac:dyDescent="0.15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</row>
    <row r="68" spans="1:48" ht="30" customHeight="1" x14ac:dyDescent="0.15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</row>
    <row r="69" spans="1:48" ht="30" customHeight="1" x14ac:dyDescent="0.15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</row>
    <row r="70" spans="1:48" ht="30" customHeight="1" x14ac:dyDescent="0.15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</row>
    <row r="71" spans="1:48" ht="30" customHeight="1" x14ac:dyDescent="0.15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</row>
    <row r="72" spans="1:48" ht="30" customHeight="1" x14ac:dyDescent="0.15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</row>
    <row r="73" spans="1:48" ht="30" customHeight="1" x14ac:dyDescent="0.15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</row>
    <row r="74" spans="1:48" ht="30" customHeight="1" x14ac:dyDescent="0.15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</row>
    <row r="75" spans="1:48" ht="30" customHeight="1" x14ac:dyDescent="0.15">
      <c r="A75" s="50" t="s">
        <v>292</v>
      </c>
      <c r="B75" s="55"/>
      <c r="C75" s="55"/>
      <c r="D75" s="55"/>
      <c r="E75" s="55"/>
      <c r="F75" s="57">
        <f>SUM(F53:F74)</f>
        <v>4518</v>
      </c>
      <c r="G75" s="55"/>
      <c r="H75" s="57">
        <f>SUM(H53:H74)</f>
        <v>150680</v>
      </c>
      <c r="I75" s="55"/>
      <c r="J75" s="57">
        <f>SUM(J53:J74)</f>
        <v>0</v>
      </c>
      <c r="K75" s="55"/>
      <c r="L75" s="57">
        <f>SUM(L53:L74)</f>
        <v>155198</v>
      </c>
      <c r="M75" s="55"/>
      <c r="N75" s="53" t="s">
        <v>44</v>
      </c>
    </row>
    <row r="76" spans="1:48" ht="30" customHeight="1" x14ac:dyDescent="0.15">
      <c r="A76" s="50" t="s">
        <v>145</v>
      </c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Q76" s="51" t="s">
        <v>90</v>
      </c>
    </row>
    <row r="77" spans="1:48" ht="30" customHeight="1" x14ac:dyDescent="0.15">
      <c r="A77" s="50" t="s">
        <v>201</v>
      </c>
      <c r="B77" s="55" t="s">
        <v>207</v>
      </c>
      <c r="C77" s="55" t="s">
        <v>231</v>
      </c>
      <c r="D77" s="113">
        <v>100</v>
      </c>
      <c r="E77" s="57">
        <f>일위대가목록!E8</f>
        <v>25670.3</v>
      </c>
      <c r="F77" s="57">
        <f t="shared" ref="F77:F84" si="9">TRUNC(E77*D77,0)</f>
        <v>2567030</v>
      </c>
      <c r="G77" s="57">
        <f>일위대가목록!F8</f>
        <v>22345</v>
      </c>
      <c r="H77" s="57">
        <f t="shared" ref="H77:H84" si="10">TRUNC(G77*D77,0)</f>
        <v>2234500</v>
      </c>
      <c r="I77" s="57"/>
      <c r="J77" s="57">
        <f t="shared" ref="J77:J85" si="11">TRUNC(I77*D77,0)</f>
        <v>0</v>
      </c>
      <c r="K77" s="57">
        <f t="shared" ref="K77:K85" si="12">TRUNC(E77+G77+I77,0)</f>
        <v>48015</v>
      </c>
      <c r="L77" s="57">
        <f t="shared" ref="L77:L85" si="13">TRUNC(F77+H77+J77,0)</f>
        <v>4801530</v>
      </c>
      <c r="M77" s="50" t="s">
        <v>14</v>
      </c>
      <c r="N77" s="48" t="s">
        <v>261</v>
      </c>
      <c r="O77" s="48" t="s">
        <v>223</v>
      </c>
      <c r="P77" s="48" t="s">
        <v>223</v>
      </c>
      <c r="Q77" s="48" t="s">
        <v>90</v>
      </c>
      <c r="R77" s="48" t="s">
        <v>237</v>
      </c>
      <c r="S77" s="48" t="s">
        <v>224</v>
      </c>
      <c r="T77" s="48" t="s">
        <v>224</v>
      </c>
      <c r="AR77" s="48" t="s">
        <v>223</v>
      </c>
      <c r="AS77" s="48" t="s">
        <v>223</v>
      </c>
      <c r="AU77" s="48" t="s">
        <v>328</v>
      </c>
      <c r="AV77" s="53">
        <v>3583</v>
      </c>
    </row>
    <row r="78" spans="1:48" ht="30" customHeight="1" x14ac:dyDescent="0.15">
      <c r="A78" s="55" t="s">
        <v>122</v>
      </c>
      <c r="B78" s="55" t="s">
        <v>307</v>
      </c>
      <c r="C78" s="55" t="s">
        <v>231</v>
      </c>
      <c r="D78" s="113">
        <v>400</v>
      </c>
      <c r="E78" s="57">
        <f>일위대가목록!E9</f>
        <v>12335.1</v>
      </c>
      <c r="F78" s="57">
        <f t="shared" si="9"/>
        <v>4934040</v>
      </c>
      <c r="G78" s="57">
        <f>일위대가목록!F9</f>
        <v>11172</v>
      </c>
      <c r="H78" s="57">
        <f t="shared" si="10"/>
        <v>4468800</v>
      </c>
      <c r="I78" s="57"/>
      <c r="J78" s="57">
        <f t="shared" si="11"/>
        <v>0</v>
      </c>
      <c r="K78" s="57">
        <f t="shared" si="12"/>
        <v>23507</v>
      </c>
      <c r="L78" s="57">
        <f t="shared" si="13"/>
        <v>9402840</v>
      </c>
      <c r="M78" s="50" t="s">
        <v>13</v>
      </c>
      <c r="N78" s="48" t="s">
        <v>268</v>
      </c>
      <c r="O78" s="48" t="s">
        <v>223</v>
      </c>
      <c r="P78" s="48" t="s">
        <v>223</v>
      </c>
      <c r="Q78" s="48" t="s">
        <v>90</v>
      </c>
      <c r="R78" s="48" t="s">
        <v>237</v>
      </c>
      <c r="S78" s="48" t="s">
        <v>224</v>
      </c>
      <c r="T78" s="48" t="s">
        <v>224</v>
      </c>
      <c r="AR78" s="48" t="s">
        <v>223</v>
      </c>
      <c r="AS78" s="48" t="s">
        <v>223</v>
      </c>
      <c r="AU78" s="48" t="s">
        <v>333</v>
      </c>
      <c r="AV78" s="53">
        <v>3584</v>
      </c>
    </row>
    <row r="79" spans="1:48" ht="30" customHeight="1" x14ac:dyDescent="0.15">
      <c r="A79" s="55" t="s">
        <v>124</v>
      </c>
      <c r="B79" s="55" t="s">
        <v>302</v>
      </c>
      <c r="C79" s="55" t="s">
        <v>246</v>
      </c>
      <c r="D79" s="114">
        <v>5</v>
      </c>
      <c r="E79" s="57"/>
      <c r="F79" s="57">
        <f t="shared" si="9"/>
        <v>0</v>
      </c>
      <c r="G79" s="57">
        <f>단가대비표!P13*2</f>
        <v>398314</v>
      </c>
      <c r="H79" s="57">
        <f t="shared" si="10"/>
        <v>1991570</v>
      </c>
      <c r="I79" s="57">
        <v>100000</v>
      </c>
      <c r="J79" s="57">
        <f t="shared" si="11"/>
        <v>500000</v>
      </c>
      <c r="K79" s="57">
        <f t="shared" si="12"/>
        <v>498314</v>
      </c>
      <c r="L79" s="57">
        <f t="shared" si="13"/>
        <v>2491570</v>
      </c>
      <c r="M79" s="50"/>
      <c r="N79" s="48" t="s">
        <v>262</v>
      </c>
      <c r="O79" s="48" t="s">
        <v>223</v>
      </c>
      <c r="P79" s="48" t="s">
        <v>223</v>
      </c>
      <c r="Q79" s="48" t="s">
        <v>90</v>
      </c>
      <c r="R79" s="48" t="s">
        <v>237</v>
      </c>
      <c r="S79" s="48" t="s">
        <v>224</v>
      </c>
      <c r="T79" s="48" t="s">
        <v>224</v>
      </c>
      <c r="AR79" s="48" t="s">
        <v>223</v>
      </c>
      <c r="AS79" s="48" t="s">
        <v>223</v>
      </c>
      <c r="AU79" s="48" t="s">
        <v>336</v>
      </c>
      <c r="AV79" s="53">
        <v>3671</v>
      </c>
    </row>
    <row r="80" spans="1:48" ht="30" customHeight="1" x14ac:dyDescent="0.15">
      <c r="A80" s="55" t="s">
        <v>19</v>
      </c>
      <c r="B80" s="55" t="s">
        <v>228</v>
      </c>
      <c r="C80" s="55" t="s">
        <v>246</v>
      </c>
      <c r="D80" s="113">
        <v>1</v>
      </c>
      <c r="E80" s="57"/>
      <c r="F80" s="57">
        <f t="shared" si="9"/>
        <v>0</v>
      </c>
      <c r="G80" s="57"/>
      <c r="H80" s="57">
        <f t="shared" si="10"/>
        <v>0</v>
      </c>
      <c r="I80" s="57">
        <f>SUM(J81:J85)</f>
        <v>2448000</v>
      </c>
      <c r="J80" s="57">
        <f t="shared" si="11"/>
        <v>2448000</v>
      </c>
      <c r="K80" s="57">
        <f t="shared" si="12"/>
        <v>2448000</v>
      </c>
      <c r="L80" s="57">
        <f t="shared" si="13"/>
        <v>2448000</v>
      </c>
      <c r="M80" s="50"/>
      <c r="N80" s="51" t="s">
        <v>283</v>
      </c>
      <c r="O80" s="51" t="s">
        <v>223</v>
      </c>
      <c r="P80" s="51" t="s">
        <v>223</v>
      </c>
      <c r="Q80" s="51" t="s">
        <v>90</v>
      </c>
      <c r="R80" s="51" t="s">
        <v>237</v>
      </c>
      <c r="S80" s="51" t="s">
        <v>224</v>
      </c>
      <c r="T80" s="51" t="s">
        <v>224</v>
      </c>
      <c r="AR80" s="51" t="s">
        <v>223</v>
      </c>
      <c r="AS80" s="51" t="s">
        <v>223</v>
      </c>
      <c r="AU80" s="51" t="s">
        <v>345</v>
      </c>
      <c r="AV80" s="53">
        <v>3566</v>
      </c>
    </row>
    <row r="81" spans="1:48" ht="30" customHeight="1" x14ac:dyDescent="0.15">
      <c r="A81" s="50" t="s">
        <v>210</v>
      </c>
      <c r="B81" s="50"/>
      <c r="C81" s="55" t="s">
        <v>246</v>
      </c>
      <c r="D81" s="55">
        <v>4</v>
      </c>
      <c r="E81" s="57"/>
      <c r="F81" s="57">
        <f t="shared" si="9"/>
        <v>0</v>
      </c>
      <c r="G81" s="57"/>
      <c r="H81" s="57">
        <f t="shared" si="10"/>
        <v>0</v>
      </c>
      <c r="I81" s="57">
        <v>17000</v>
      </c>
      <c r="J81" s="57">
        <f t="shared" si="11"/>
        <v>68000</v>
      </c>
      <c r="K81" s="57">
        <f t="shared" si="12"/>
        <v>17000</v>
      </c>
      <c r="L81" s="57">
        <f t="shared" si="13"/>
        <v>68000</v>
      </c>
      <c r="M81" s="50"/>
      <c r="N81" s="48" t="s">
        <v>274</v>
      </c>
      <c r="O81" s="48" t="s">
        <v>223</v>
      </c>
      <c r="P81" s="48" t="s">
        <v>223</v>
      </c>
      <c r="Q81" s="48" t="s">
        <v>90</v>
      </c>
      <c r="R81" s="48" t="s">
        <v>237</v>
      </c>
      <c r="S81" s="48" t="s">
        <v>224</v>
      </c>
      <c r="T81" s="48" t="s">
        <v>224</v>
      </c>
      <c r="AR81" s="48" t="s">
        <v>223</v>
      </c>
      <c r="AS81" s="48" t="s">
        <v>223</v>
      </c>
      <c r="AU81" s="48" t="s">
        <v>340</v>
      </c>
      <c r="AV81" s="53">
        <v>3546</v>
      </c>
    </row>
    <row r="82" spans="1:48" ht="30" customHeight="1" x14ac:dyDescent="0.15">
      <c r="A82" s="50" t="s">
        <v>211</v>
      </c>
      <c r="B82" s="50"/>
      <c r="C82" s="55" t="s">
        <v>246</v>
      </c>
      <c r="D82" s="55">
        <v>4</v>
      </c>
      <c r="E82" s="57"/>
      <c r="F82" s="57">
        <f t="shared" si="9"/>
        <v>0</v>
      </c>
      <c r="G82" s="57"/>
      <c r="H82" s="57">
        <f t="shared" si="10"/>
        <v>0</v>
      </c>
      <c r="I82" s="57">
        <v>17000</v>
      </c>
      <c r="J82" s="57">
        <f t="shared" si="11"/>
        <v>68000</v>
      </c>
      <c r="K82" s="57">
        <f t="shared" si="12"/>
        <v>17000</v>
      </c>
      <c r="L82" s="57">
        <f t="shared" si="13"/>
        <v>68000</v>
      </c>
      <c r="M82" s="50"/>
      <c r="N82" s="48" t="s">
        <v>284</v>
      </c>
      <c r="O82" s="48" t="s">
        <v>223</v>
      </c>
      <c r="P82" s="48" t="s">
        <v>223</v>
      </c>
      <c r="Q82" s="48" t="s">
        <v>90</v>
      </c>
      <c r="R82" s="48" t="s">
        <v>237</v>
      </c>
      <c r="S82" s="48" t="s">
        <v>224</v>
      </c>
      <c r="T82" s="48" t="s">
        <v>224</v>
      </c>
      <c r="AR82" s="48" t="s">
        <v>223</v>
      </c>
      <c r="AS82" s="48" t="s">
        <v>223</v>
      </c>
      <c r="AU82" s="48" t="s">
        <v>325</v>
      </c>
      <c r="AV82" s="53">
        <v>3585</v>
      </c>
    </row>
    <row r="83" spans="1:48" ht="30" customHeight="1" x14ac:dyDescent="0.15">
      <c r="A83" s="50" t="s">
        <v>11</v>
      </c>
      <c r="B83" s="50"/>
      <c r="C83" s="55" t="s">
        <v>246</v>
      </c>
      <c r="D83" s="55">
        <v>4</v>
      </c>
      <c r="E83" s="57"/>
      <c r="F83" s="57">
        <f t="shared" si="9"/>
        <v>0</v>
      </c>
      <c r="G83" s="57"/>
      <c r="H83" s="57">
        <f t="shared" si="10"/>
        <v>0</v>
      </c>
      <c r="I83" s="57"/>
      <c r="J83" s="57">
        <f t="shared" si="11"/>
        <v>0</v>
      </c>
      <c r="K83" s="57">
        <f t="shared" si="12"/>
        <v>0</v>
      </c>
      <c r="L83" s="57">
        <f t="shared" si="13"/>
        <v>0</v>
      </c>
      <c r="M83" s="50"/>
      <c r="N83" s="48" t="s">
        <v>265</v>
      </c>
      <c r="O83" s="48" t="s">
        <v>223</v>
      </c>
      <c r="P83" s="48" t="s">
        <v>223</v>
      </c>
      <c r="Q83" s="48" t="s">
        <v>90</v>
      </c>
      <c r="R83" s="48" t="s">
        <v>237</v>
      </c>
      <c r="S83" s="48" t="s">
        <v>224</v>
      </c>
      <c r="T83" s="48" t="s">
        <v>224</v>
      </c>
      <c r="AR83" s="48" t="s">
        <v>223</v>
      </c>
      <c r="AS83" s="48" t="s">
        <v>223</v>
      </c>
      <c r="AU83" s="48" t="s">
        <v>1</v>
      </c>
      <c r="AV83" s="53">
        <v>3679</v>
      </c>
    </row>
    <row r="84" spans="1:48" ht="30" customHeight="1" x14ac:dyDescent="0.15">
      <c r="A84" s="50" t="s">
        <v>208</v>
      </c>
      <c r="B84" s="55"/>
      <c r="C84" s="55" t="s">
        <v>246</v>
      </c>
      <c r="D84" s="55">
        <v>4</v>
      </c>
      <c r="E84" s="57"/>
      <c r="F84" s="57">
        <f t="shared" si="9"/>
        <v>0</v>
      </c>
      <c r="G84" s="57"/>
      <c r="H84" s="57">
        <f t="shared" si="10"/>
        <v>0</v>
      </c>
      <c r="I84" s="57">
        <v>278000</v>
      </c>
      <c r="J84" s="57">
        <f t="shared" si="11"/>
        <v>1112000</v>
      </c>
      <c r="K84" s="57">
        <f t="shared" si="12"/>
        <v>278000</v>
      </c>
      <c r="L84" s="57">
        <f t="shared" si="13"/>
        <v>1112000</v>
      </c>
      <c r="M84" s="55"/>
    </row>
    <row r="85" spans="1:48" ht="30" customHeight="1" x14ac:dyDescent="0.15">
      <c r="A85" s="50" t="s">
        <v>209</v>
      </c>
      <c r="B85" s="55"/>
      <c r="C85" s="55" t="s">
        <v>246</v>
      </c>
      <c r="D85" s="55">
        <v>4</v>
      </c>
      <c r="E85" s="55"/>
      <c r="F85" s="55"/>
      <c r="G85" s="55"/>
      <c r="H85" s="55"/>
      <c r="I85" s="57">
        <v>300000</v>
      </c>
      <c r="J85" s="57">
        <f t="shared" si="11"/>
        <v>1200000</v>
      </c>
      <c r="K85" s="57">
        <f t="shared" si="12"/>
        <v>300000</v>
      </c>
      <c r="L85" s="57">
        <f t="shared" si="13"/>
        <v>1200000</v>
      </c>
      <c r="M85" s="55"/>
    </row>
    <row r="86" spans="1:48" ht="30" customHeight="1" x14ac:dyDescent="0.15">
      <c r="A86" s="55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</row>
    <row r="87" spans="1:48" ht="30" customHeight="1" x14ac:dyDescent="0.15">
      <c r="A87" s="55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</row>
    <row r="88" spans="1:48" ht="30" customHeight="1" x14ac:dyDescent="0.15">
      <c r="A88" s="55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</row>
    <row r="89" spans="1:48" ht="30" customHeight="1" x14ac:dyDescent="0.15">
      <c r="A89" s="55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</row>
    <row r="90" spans="1:48" ht="30" customHeight="1" x14ac:dyDescent="0.15">
      <c r="A90" s="55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</row>
    <row r="91" spans="1:48" ht="30" customHeight="1" x14ac:dyDescent="0.15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</row>
    <row r="92" spans="1:48" ht="30" customHeight="1" x14ac:dyDescent="0.15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</row>
    <row r="93" spans="1:48" ht="30" customHeight="1" x14ac:dyDescent="0.15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</row>
    <row r="94" spans="1:48" ht="30" customHeight="1" x14ac:dyDescent="0.15">
      <c r="A94" s="55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</row>
    <row r="95" spans="1:48" ht="30" customHeight="1" x14ac:dyDescent="0.15">
      <c r="A95" s="55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</row>
    <row r="96" spans="1:48" ht="30" customHeight="1" x14ac:dyDescent="0.15">
      <c r="A96" s="55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</row>
    <row r="97" spans="1:48" ht="30" customHeight="1" x14ac:dyDescent="0.15">
      <c r="A97" s="55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</row>
    <row r="98" spans="1:48" ht="30" customHeight="1" x14ac:dyDescent="0.15">
      <c r="A98" s="55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</row>
    <row r="99" spans="1:48" ht="30" customHeight="1" x14ac:dyDescent="0.15">
      <c r="A99" s="50" t="s">
        <v>292</v>
      </c>
      <c r="B99" s="55"/>
      <c r="C99" s="55"/>
      <c r="D99" s="55"/>
      <c r="E99" s="55"/>
      <c r="F99" s="57">
        <f>SUM(F77:F80)</f>
        <v>7501070</v>
      </c>
      <c r="G99" s="55"/>
      <c r="H99" s="57">
        <f>SUM(H77:H80)</f>
        <v>8694870</v>
      </c>
      <c r="I99" s="55"/>
      <c r="J99" s="57">
        <f>SUM(J77:J80)</f>
        <v>2948000</v>
      </c>
      <c r="K99" s="55"/>
      <c r="L99" s="57">
        <f>SUM(L77:L80)</f>
        <v>19143940</v>
      </c>
      <c r="M99" s="55"/>
      <c r="N99" s="53" t="s">
        <v>44</v>
      </c>
    </row>
    <row r="100" spans="1:48" ht="30" customHeight="1" x14ac:dyDescent="0.15">
      <c r="A100" s="50" t="s">
        <v>348</v>
      </c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Q100" s="51" t="s">
        <v>89</v>
      </c>
    </row>
    <row r="101" spans="1:48" ht="30" customHeight="1" x14ac:dyDescent="0.15">
      <c r="A101" s="55" t="s">
        <v>118</v>
      </c>
      <c r="B101" s="55" t="s">
        <v>9</v>
      </c>
      <c r="C101" s="55" t="s">
        <v>246</v>
      </c>
      <c r="D101" s="55">
        <v>1</v>
      </c>
      <c r="E101" s="57"/>
      <c r="F101" s="57">
        <f t="shared" ref="F101:F106" si="14">TRUNC(E101*D101,0)</f>
        <v>0</v>
      </c>
      <c r="G101" s="57"/>
      <c r="H101" s="57">
        <f t="shared" ref="H101:H106" si="15">TRUNC(G101*D101,0)</f>
        <v>0</v>
      </c>
      <c r="I101" s="57">
        <f>지급이자산출서!D4</f>
        <v>61722</v>
      </c>
      <c r="J101" s="57">
        <f t="shared" ref="J101:J106" si="16">TRUNC(I101*D101,0)</f>
        <v>61722</v>
      </c>
      <c r="K101" s="57">
        <f t="shared" ref="K101:L106" si="17">TRUNC(E101+G101+I101,0)</f>
        <v>61722</v>
      </c>
      <c r="L101" s="57">
        <f t="shared" si="17"/>
        <v>61722</v>
      </c>
      <c r="M101" s="55" t="s">
        <v>105</v>
      </c>
      <c r="N101" s="51" t="s">
        <v>264</v>
      </c>
      <c r="O101" s="51" t="s">
        <v>223</v>
      </c>
      <c r="P101" s="51" t="s">
        <v>223</v>
      </c>
      <c r="Q101" s="51" t="s">
        <v>89</v>
      </c>
      <c r="R101" s="51" t="s">
        <v>237</v>
      </c>
      <c r="S101" s="51" t="s">
        <v>224</v>
      </c>
      <c r="T101" s="51" t="s">
        <v>224</v>
      </c>
      <c r="AR101" s="51" t="s">
        <v>223</v>
      </c>
      <c r="AS101" s="51" t="s">
        <v>223</v>
      </c>
      <c r="AU101" s="51" t="s">
        <v>335</v>
      </c>
      <c r="AV101" s="53">
        <v>3560</v>
      </c>
    </row>
    <row r="102" spans="1:48" ht="30" customHeight="1" x14ac:dyDescent="0.15">
      <c r="A102" s="50"/>
      <c r="B102" s="50"/>
      <c r="C102" s="50"/>
      <c r="D102" s="55"/>
      <c r="E102" s="57"/>
      <c r="F102" s="57">
        <f t="shared" si="14"/>
        <v>0</v>
      </c>
      <c r="G102" s="57"/>
      <c r="H102" s="57">
        <f t="shared" si="15"/>
        <v>0</v>
      </c>
      <c r="I102" s="57"/>
      <c r="J102" s="57">
        <f t="shared" si="16"/>
        <v>0</v>
      </c>
      <c r="K102" s="57">
        <f t="shared" si="17"/>
        <v>0</v>
      </c>
      <c r="L102" s="57">
        <f t="shared" si="17"/>
        <v>0</v>
      </c>
      <c r="M102" s="50"/>
      <c r="N102" s="51" t="s">
        <v>263</v>
      </c>
      <c r="O102" s="51" t="s">
        <v>223</v>
      </c>
      <c r="P102" s="51" t="s">
        <v>223</v>
      </c>
      <c r="Q102" s="51" t="s">
        <v>89</v>
      </c>
      <c r="R102" s="51" t="s">
        <v>237</v>
      </c>
      <c r="S102" s="51" t="s">
        <v>224</v>
      </c>
      <c r="T102" s="51" t="s">
        <v>224</v>
      </c>
      <c r="AR102" s="51" t="s">
        <v>223</v>
      </c>
      <c r="AS102" s="51" t="s">
        <v>223</v>
      </c>
      <c r="AU102" s="51" t="s">
        <v>331</v>
      </c>
      <c r="AV102" s="53">
        <v>3561</v>
      </c>
    </row>
    <row r="103" spans="1:48" ht="30" customHeight="1" x14ac:dyDescent="0.15">
      <c r="A103" s="50"/>
      <c r="B103" s="50"/>
      <c r="C103" s="50"/>
      <c r="D103" s="55"/>
      <c r="E103" s="57"/>
      <c r="F103" s="57">
        <f t="shared" si="14"/>
        <v>0</v>
      </c>
      <c r="G103" s="57"/>
      <c r="H103" s="57">
        <f t="shared" si="15"/>
        <v>0</v>
      </c>
      <c r="I103" s="57"/>
      <c r="J103" s="57">
        <f t="shared" si="16"/>
        <v>0</v>
      </c>
      <c r="K103" s="57">
        <f t="shared" si="17"/>
        <v>0</v>
      </c>
      <c r="L103" s="57">
        <f t="shared" si="17"/>
        <v>0</v>
      </c>
      <c r="M103" s="50"/>
      <c r="N103" s="51" t="s">
        <v>266</v>
      </c>
      <c r="O103" s="51" t="s">
        <v>223</v>
      </c>
      <c r="P103" s="51" t="s">
        <v>223</v>
      </c>
      <c r="Q103" s="51" t="s">
        <v>89</v>
      </c>
      <c r="R103" s="51" t="s">
        <v>237</v>
      </c>
      <c r="S103" s="51" t="s">
        <v>224</v>
      </c>
      <c r="T103" s="51" t="s">
        <v>224</v>
      </c>
      <c r="AR103" s="51" t="s">
        <v>223</v>
      </c>
      <c r="AS103" s="51" t="s">
        <v>223</v>
      </c>
      <c r="AU103" s="51" t="s">
        <v>341</v>
      </c>
      <c r="AV103" s="53">
        <v>3564</v>
      </c>
    </row>
    <row r="104" spans="1:48" ht="30" customHeight="1" x14ac:dyDescent="0.15">
      <c r="A104" s="50"/>
      <c r="B104" s="50"/>
      <c r="C104" s="50"/>
      <c r="D104" s="55"/>
      <c r="E104" s="57"/>
      <c r="F104" s="57">
        <f t="shared" si="14"/>
        <v>0</v>
      </c>
      <c r="G104" s="57"/>
      <c r="H104" s="57">
        <f t="shared" si="15"/>
        <v>0</v>
      </c>
      <c r="I104" s="57"/>
      <c r="J104" s="57">
        <f t="shared" si="16"/>
        <v>0</v>
      </c>
      <c r="K104" s="57">
        <f t="shared" si="17"/>
        <v>0</v>
      </c>
      <c r="L104" s="57">
        <f t="shared" si="17"/>
        <v>0</v>
      </c>
      <c r="M104" s="50"/>
      <c r="N104" s="51" t="s">
        <v>267</v>
      </c>
      <c r="O104" s="51" t="s">
        <v>223</v>
      </c>
      <c r="P104" s="51" t="s">
        <v>223</v>
      </c>
      <c r="Q104" s="51" t="s">
        <v>89</v>
      </c>
      <c r="R104" s="51" t="s">
        <v>237</v>
      </c>
      <c r="S104" s="51" t="s">
        <v>224</v>
      </c>
      <c r="T104" s="51" t="s">
        <v>224</v>
      </c>
      <c r="AR104" s="51" t="s">
        <v>223</v>
      </c>
      <c r="AS104" s="51" t="s">
        <v>223</v>
      </c>
      <c r="AU104" s="51" t="s">
        <v>330</v>
      </c>
      <c r="AV104" s="53">
        <v>3586</v>
      </c>
    </row>
    <row r="105" spans="1:48" ht="30" customHeight="1" x14ac:dyDescent="0.15">
      <c r="A105" s="50"/>
      <c r="B105" s="50"/>
      <c r="C105" s="50"/>
      <c r="D105" s="55"/>
      <c r="E105" s="57"/>
      <c r="F105" s="57">
        <f t="shared" si="14"/>
        <v>0</v>
      </c>
      <c r="G105" s="57"/>
      <c r="H105" s="57">
        <f t="shared" si="15"/>
        <v>0</v>
      </c>
      <c r="I105" s="57"/>
      <c r="J105" s="57">
        <f t="shared" si="16"/>
        <v>0</v>
      </c>
      <c r="K105" s="57">
        <f t="shared" si="17"/>
        <v>0</v>
      </c>
      <c r="L105" s="57">
        <f t="shared" si="17"/>
        <v>0</v>
      </c>
      <c r="M105" s="50"/>
      <c r="N105" s="51" t="s">
        <v>276</v>
      </c>
      <c r="O105" s="51" t="s">
        <v>223</v>
      </c>
      <c r="P105" s="51" t="s">
        <v>223</v>
      </c>
      <c r="Q105" s="51" t="s">
        <v>89</v>
      </c>
      <c r="R105" s="51" t="s">
        <v>237</v>
      </c>
      <c r="S105" s="51" t="s">
        <v>224</v>
      </c>
      <c r="T105" s="51" t="s">
        <v>224</v>
      </c>
      <c r="AR105" s="51" t="s">
        <v>223</v>
      </c>
      <c r="AS105" s="51" t="s">
        <v>223</v>
      </c>
      <c r="AU105" s="51" t="s">
        <v>342</v>
      </c>
      <c r="AV105" s="53">
        <v>3587</v>
      </c>
    </row>
    <row r="106" spans="1:48" ht="30" customHeight="1" x14ac:dyDescent="0.15">
      <c r="A106" s="50"/>
      <c r="B106" s="50"/>
      <c r="C106" s="50"/>
      <c r="D106" s="55"/>
      <c r="E106" s="57"/>
      <c r="F106" s="57">
        <f t="shared" si="14"/>
        <v>0</v>
      </c>
      <c r="G106" s="57"/>
      <c r="H106" s="57">
        <f t="shared" si="15"/>
        <v>0</v>
      </c>
      <c r="I106" s="57"/>
      <c r="J106" s="57">
        <f t="shared" si="16"/>
        <v>0</v>
      </c>
      <c r="K106" s="57">
        <f t="shared" si="17"/>
        <v>0</v>
      </c>
      <c r="L106" s="57">
        <f t="shared" si="17"/>
        <v>0</v>
      </c>
      <c r="M106" s="50"/>
      <c r="N106" s="51" t="s">
        <v>277</v>
      </c>
      <c r="O106" s="51" t="s">
        <v>223</v>
      </c>
      <c r="P106" s="51" t="s">
        <v>223</v>
      </c>
      <c r="Q106" s="51" t="s">
        <v>89</v>
      </c>
      <c r="R106" s="51" t="s">
        <v>237</v>
      </c>
      <c r="S106" s="51" t="s">
        <v>224</v>
      </c>
      <c r="T106" s="51" t="s">
        <v>224</v>
      </c>
      <c r="AR106" s="51" t="s">
        <v>223</v>
      </c>
      <c r="AS106" s="51" t="s">
        <v>223</v>
      </c>
      <c r="AU106" s="51" t="s">
        <v>0</v>
      </c>
      <c r="AV106" s="53">
        <v>3565</v>
      </c>
    </row>
    <row r="107" spans="1:48" ht="30" customHeight="1" x14ac:dyDescent="0.15">
      <c r="A107" s="55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</row>
    <row r="108" spans="1:48" ht="30" customHeight="1" x14ac:dyDescent="0.15">
      <c r="A108" s="55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</row>
    <row r="109" spans="1:48" ht="30" customHeight="1" x14ac:dyDescent="0.15">
      <c r="A109" s="55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</row>
    <row r="110" spans="1:48" ht="30" customHeight="1" x14ac:dyDescent="0.15">
      <c r="A110" s="55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</row>
    <row r="111" spans="1:48" ht="30" customHeight="1" x14ac:dyDescent="0.15">
      <c r="A111" s="55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</row>
    <row r="112" spans="1:48" ht="30" customHeight="1" x14ac:dyDescent="0.15">
      <c r="A112" s="55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</row>
    <row r="113" spans="1:14" ht="30" customHeight="1" x14ac:dyDescent="0.15">
      <c r="A113" s="55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</row>
    <row r="114" spans="1:14" ht="30" customHeight="1" x14ac:dyDescent="0.15">
      <c r="A114" s="55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</row>
    <row r="115" spans="1:14" ht="30" customHeight="1" x14ac:dyDescent="0.15">
      <c r="A115" s="55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</row>
    <row r="116" spans="1:14" ht="30" customHeight="1" x14ac:dyDescent="0.15">
      <c r="A116" s="55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</row>
    <row r="117" spans="1:14" ht="30" customHeight="1" x14ac:dyDescent="0.15">
      <c r="A117" s="55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</row>
    <row r="118" spans="1:14" ht="30" customHeight="1" x14ac:dyDescent="0.15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</row>
    <row r="119" spans="1:14" ht="30" customHeight="1" x14ac:dyDescent="0.15">
      <c r="A119" s="55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</row>
    <row r="120" spans="1:14" ht="30" customHeight="1" x14ac:dyDescent="0.15">
      <c r="A120" s="55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</row>
    <row r="121" spans="1:14" ht="30" customHeight="1" x14ac:dyDescent="0.15">
      <c r="A121" s="55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</row>
    <row r="122" spans="1:14" ht="30" customHeight="1" x14ac:dyDescent="0.15">
      <c r="A122" s="55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</row>
    <row r="123" spans="1:14" ht="30" customHeight="1" x14ac:dyDescent="0.15">
      <c r="A123" s="50" t="s">
        <v>292</v>
      </c>
      <c r="B123" s="55"/>
      <c r="C123" s="55"/>
      <c r="D123" s="55"/>
      <c r="E123" s="55"/>
      <c r="F123" s="57">
        <f>SUM(F101:F122)</f>
        <v>0</v>
      </c>
      <c r="G123" s="55"/>
      <c r="H123" s="57">
        <f>SUM(H101:H122)</f>
        <v>0</v>
      </c>
      <c r="I123" s="55"/>
      <c r="J123" s="57">
        <f>SUM(J101:J122)</f>
        <v>61722</v>
      </c>
      <c r="K123" s="55"/>
      <c r="L123" s="57">
        <f>SUM(L101:L122)</f>
        <v>61722</v>
      </c>
      <c r="M123" s="55"/>
      <c r="N123" s="53" t="s">
        <v>44</v>
      </c>
    </row>
  </sheetData>
  <mergeCells count="45"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  <mergeCell ref="Y2:Y3"/>
    <mergeCell ref="Z2:Z3"/>
    <mergeCell ref="N2:N3"/>
    <mergeCell ref="O2:O3"/>
    <mergeCell ref="P2:P3"/>
    <mergeCell ref="S2:S3"/>
    <mergeCell ref="Q2:Q3"/>
    <mergeCell ref="R2:R3"/>
    <mergeCell ref="T2:T3"/>
    <mergeCell ref="U2:U3"/>
    <mergeCell ref="V2:V3"/>
    <mergeCell ref="W2:W3"/>
    <mergeCell ref="X2:X3"/>
    <mergeCell ref="AK2:AK3"/>
    <mergeCell ref="AL2:AL3"/>
    <mergeCell ref="AM2:AM3"/>
    <mergeCell ref="AN2:AN3"/>
    <mergeCell ref="AA2:AA3"/>
    <mergeCell ref="AB2:AB3"/>
    <mergeCell ref="AC2:AC3"/>
    <mergeCell ref="AD2:AD3"/>
    <mergeCell ref="AF2:AF3"/>
    <mergeCell ref="AG2:AG3"/>
    <mergeCell ref="AH2:AH3"/>
    <mergeCell ref="AI2:AI3"/>
    <mergeCell ref="AJ2:AJ3"/>
    <mergeCell ref="AE2:AE3"/>
    <mergeCell ref="AT2:AT3"/>
    <mergeCell ref="AU2:AU3"/>
    <mergeCell ref="AV2:AV3"/>
    <mergeCell ref="AO2:AO3"/>
    <mergeCell ref="AP2:AP3"/>
    <mergeCell ref="AR2:AR3"/>
    <mergeCell ref="AS2:AS3"/>
    <mergeCell ref="AQ2:AQ3"/>
  </mergeCells>
  <phoneticPr fontId="20" type="noConversion"/>
  <pageMargins left="0.78694444894790649" right="0.19666667282581329" top="0.39347222447395325" bottom="0.39347222447395325" header="0" footer="0"/>
  <pageSetup paperSize="9" scale="67" fitToHeight="0" orientation="landscape" draft="1" r:id="rId1"/>
  <rowBreaks count="18" manualBreakCount="18">
    <brk id="27" max="1048575" man="1"/>
    <brk id="51" max="1048575" man="1"/>
    <brk id="75" max="1048575" man="1"/>
    <brk id="99" max="1048575" man="1"/>
    <brk id="123" max="1048575" man="1"/>
    <brk id="147" max="1048575" man="1"/>
    <brk id="171" max="1048575" man="1"/>
    <brk id="195" max="1048575" man="1"/>
    <brk id="219" max="1048575" man="1"/>
    <brk id="243" max="1048575" man="1"/>
    <brk id="267" max="1048575" man="1"/>
    <brk id="291" max="1048575" man="1"/>
    <brk id="315" max="1048575" man="1"/>
    <brk id="339" max="1048575" man="1"/>
    <brk id="363" max="1048575" man="1"/>
    <brk id="387" max="1048575" man="1"/>
    <brk id="411" max="1048575" man="1"/>
    <brk id="435" max="104857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M26"/>
  <sheetViews>
    <sheetView zoomScaleNormal="100" workbookViewId="0">
      <selection activeCell="N10" sqref="N10"/>
    </sheetView>
  </sheetViews>
  <sheetFormatPr defaultColWidth="9" defaultRowHeight="13.5" x14ac:dyDescent="0.15"/>
  <cols>
    <col min="1" max="1" width="9.77734375" customWidth="1"/>
    <col min="6" max="6" width="10.5546875" bestFit="1" customWidth="1"/>
    <col min="7" max="8" width="11" customWidth="1"/>
    <col min="9" max="9" width="11.6640625" customWidth="1"/>
    <col min="10" max="10" width="9.6640625" customWidth="1"/>
    <col min="11" max="11" width="11.5546875" customWidth="1"/>
  </cols>
  <sheetData>
    <row r="1" spans="1:13" ht="39.75" customHeight="1" x14ac:dyDescent="0.15">
      <c r="A1" s="62" t="s">
        <v>187</v>
      </c>
    </row>
    <row r="2" spans="1:13" ht="36.75" customHeight="1" x14ac:dyDescent="0.15">
      <c r="A2" s="71" t="s">
        <v>233</v>
      </c>
      <c r="B2" s="71" t="s">
        <v>253</v>
      </c>
      <c r="C2" s="72" t="s">
        <v>192</v>
      </c>
      <c r="D2" s="72" t="s">
        <v>102</v>
      </c>
      <c r="E2" s="71" t="s">
        <v>221</v>
      </c>
      <c r="F2" s="72" t="s">
        <v>195</v>
      </c>
      <c r="G2" s="72" t="s">
        <v>197</v>
      </c>
      <c r="H2" s="72" t="s">
        <v>196</v>
      </c>
      <c r="I2" s="72" t="s">
        <v>317</v>
      </c>
      <c r="J2" s="72" t="s">
        <v>312</v>
      </c>
      <c r="K2" s="72" t="s">
        <v>198</v>
      </c>
      <c r="L2" s="73"/>
      <c r="M2" s="73"/>
    </row>
    <row r="3" spans="1:13" x14ac:dyDescent="0.15">
      <c r="A3" s="74" t="s">
        <v>103</v>
      </c>
      <c r="B3" s="74" t="s">
        <v>104</v>
      </c>
      <c r="C3" s="75">
        <v>250</v>
      </c>
      <c r="D3" s="119">
        <v>2152</v>
      </c>
      <c r="E3" s="76">
        <v>1</v>
      </c>
      <c r="F3" s="75">
        <v>12</v>
      </c>
      <c r="G3" s="75">
        <f>+F3*H3</f>
        <v>4380</v>
      </c>
      <c r="H3" s="75">
        <v>365</v>
      </c>
      <c r="I3" s="75">
        <f>+C3*D3*E3*F3*H3/1000</f>
        <v>2356440</v>
      </c>
      <c r="J3" s="75">
        <v>110</v>
      </c>
      <c r="K3" s="75">
        <f>+I3*J3</f>
        <v>259208400</v>
      </c>
      <c r="L3" s="73"/>
      <c r="M3" s="73"/>
    </row>
    <row r="4" spans="1:13" x14ac:dyDescent="0.15">
      <c r="A4" s="74" t="s">
        <v>103</v>
      </c>
      <c r="B4" s="74" t="s">
        <v>99</v>
      </c>
      <c r="C4" s="75">
        <v>400</v>
      </c>
      <c r="D4" s="119">
        <v>79</v>
      </c>
      <c r="E4" s="76">
        <v>1</v>
      </c>
      <c r="F4" s="75">
        <v>12</v>
      </c>
      <c r="G4" s="75">
        <f>+F4*H4</f>
        <v>4380</v>
      </c>
      <c r="H4" s="75">
        <v>365</v>
      </c>
      <c r="I4" s="75">
        <f>+C4*D4*E4*F4*H4/1000</f>
        <v>138408</v>
      </c>
      <c r="J4" s="75">
        <v>110</v>
      </c>
      <c r="K4" s="75">
        <f>+I4*J4</f>
        <v>15224880</v>
      </c>
      <c r="L4" s="73"/>
      <c r="M4" s="73"/>
    </row>
    <row r="5" spans="1:13" x14ac:dyDescent="0.15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3"/>
      <c r="M5" s="73"/>
    </row>
    <row r="6" spans="1:13" x14ac:dyDescent="0.15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3"/>
      <c r="M6" s="73"/>
    </row>
    <row r="7" spans="1:13" x14ac:dyDescent="0.15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3"/>
      <c r="M7" s="73"/>
    </row>
    <row r="8" spans="1:13" x14ac:dyDescent="0.15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73"/>
      <c r="M8" s="73"/>
    </row>
    <row r="9" spans="1:13" x14ac:dyDescent="0.15">
      <c r="A9" s="77"/>
      <c r="B9" s="77"/>
      <c r="C9" s="77"/>
      <c r="D9" s="77"/>
      <c r="E9" s="77"/>
      <c r="F9" s="77"/>
      <c r="G9" s="77"/>
      <c r="H9" s="77"/>
      <c r="I9" s="77"/>
      <c r="J9" s="77"/>
      <c r="K9" s="77"/>
      <c r="L9" s="73"/>
      <c r="M9" s="73"/>
    </row>
    <row r="10" spans="1:13" x14ac:dyDescent="0.15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3"/>
      <c r="M10" s="73"/>
    </row>
    <row r="11" spans="1:13" x14ac:dyDescent="0.15">
      <c r="A11" s="77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3"/>
      <c r="M11" s="73"/>
    </row>
    <row r="12" spans="1:13" x14ac:dyDescent="0.15">
      <c r="A12" s="77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3"/>
      <c r="M12" s="73"/>
    </row>
    <row r="13" spans="1:13" x14ac:dyDescent="0.15">
      <c r="A13" s="77"/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3"/>
      <c r="M13" s="73"/>
    </row>
    <row r="14" spans="1:13" x14ac:dyDescent="0.15">
      <c r="A14" s="77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3"/>
      <c r="M14" s="73"/>
    </row>
    <row r="15" spans="1:13" x14ac:dyDescent="0.15">
      <c r="A15" s="77"/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3"/>
      <c r="M15" s="73"/>
    </row>
    <row r="16" spans="1:13" x14ac:dyDescent="0.15">
      <c r="A16" s="77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3"/>
      <c r="M16" s="73"/>
    </row>
    <row r="17" spans="1:13" x14ac:dyDescent="0.15">
      <c r="A17" s="77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3"/>
      <c r="M17" s="73"/>
    </row>
    <row r="18" spans="1:13" x14ac:dyDescent="0.15">
      <c r="A18" s="77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3"/>
      <c r="M18" s="73"/>
    </row>
    <row r="19" spans="1:13" x14ac:dyDescent="0.15">
      <c r="A19" s="77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3"/>
      <c r="M19" s="73"/>
    </row>
    <row r="20" spans="1:13" x14ac:dyDescent="0.15">
      <c r="A20" s="77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3"/>
      <c r="M20" s="73"/>
    </row>
    <row r="21" spans="1:13" x14ac:dyDescent="0.15">
      <c r="A21" s="77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3"/>
      <c r="M21" s="73"/>
    </row>
    <row r="22" spans="1:13" x14ac:dyDescent="0.15">
      <c r="A22" s="158" t="s">
        <v>244</v>
      </c>
      <c r="B22" s="159"/>
      <c r="C22" s="160"/>
      <c r="D22" s="77"/>
      <c r="E22" s="77"/>
      <c r="F22" s="77"/>
      <c r="G22" s="77"/>
      <c r="H22" s="77"/>
      <c r="I22" s="78">
        <f>SUM(I3:I21)</f>
        <v>2494848</v>
      </c>
      <c r="J22" s="77"/>
      <c r="K22" s="78">
        <f>SUM(K3:K21)</f>
        <v>274433280</v>
      </c>
      <c r="L22" s="73"/>
      <c r="M22" s="73"/>
    </row>
    <row r="23" spans="1:13" x14ac:dyDescent="0.15">
      <c r="A23" s="73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</row>
    <row r="26" spans="1:13" x14ac:dyDescent="0.15">
      <c r="A26" s="161" t="s">
        <v>194</v>
      </c>
      <c r="B26" s="161"/>
      <c r="C26" s="161"/>
      <c r="D26" s="161"/>
      <c r="E26" s="161"/>
      <c r="F26" s="161"/>
      <c r="G26" s="161"/>
      <c r="H26" s="161"/>
      <c r="I26" s="161"/>
      <c r="J26" s="161"/>
      <c r="K26" s="161"/>
    </row>
  </sheetData>
  <mergeCells count="2">
    <mergeCell ref="A22:C22"/>
    <mergeCell ref="A26:K26"/>
  </mergeCells>
  <phoneticPr fontId="20" type="noConversion"/>
  <printOptions horizontalCentered="1"/>
  <pageMargins left="0.7086111307144165" right="0.7086111307144165" top="0.74750000238418579" bottom="0.74750000238418579" header="0.31486111879348755" footer="0.31486111879348755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K25"/>
  <sheetViews>
    <sheetView zoomScaleNormal="100" workbookViewId="0">
      <selection activeCell="H29" sqref="H29"/>
    </sheetView>
  </sheetViews>
  <sheetFormatPr defaultColWidth="9" defaultRowHeight="13.5" x14ac:dyDescent="0.15"/>
  <cols>
    <col min="1" max="1" width="10.5546875" customWidth="1"/>
    <col min="2" max="2" width="13" customWidth="1"/>
    <col min="3" max="3" width="9" bestFit="1" customWidth="1"/>
    <col min="7" max="7" width="10.109375" customWidth="1"/>
    <col min="8" max="8" width="9.5546875" customWidth="1"/>
    <col min="9" max="9" width="11.109375" customWidth="1"/>
    <col min="10" max="10" width="8.77734375" customWidth="1"/>
    <col min="11" max="11" width="11.33203125" customWidth="1"/>
  </cols>
  <sheetData>
    <row r="1" spans="1:11" ht="45.75" customHeight="1" x14ac:dyDescent="0.15">
      <c r="A1" s="62" t="s">
        <v>189</v>
      </c>
    </row>
    <row r="2" spans="1:11" ht="40.5" customHeight="1" x14ac:dyDescent="0.15">
      <c r="A2" s="71" t="s">
        <v>233</v>
      </c>
      <c r="B2" s="71" t="s">
        <v>253</v>
      </c>
      <c r="C2" s="72" t="s">
        <v>192</v>
      </c>
      <c r="D2" s="72" t="s">
        <v>102</v>
      </c>
      <c r="E2" s="71" t="s">
        <v>221</v>
      </c>
      <c r="F2" s="72" t="s">
        <v>195</v>
      </c>
      <c r="G2" s="72" t="s">
        <v>197</v>
      </c>
      <c r="H2" s="72" t="s">
        <v>196</v>
      </c>
      <c r="I2" s="72" t="s">
        <v>317</v>
      </c>
      <c r="J2" s="72" t="s">
        <v>312</v>
      </c>
      <c r="K2" s="72" t="s">
        <v>198</v>
      </c>
    </row>
    <row r="3" spans="1:11" x14ac:dyDescent="0.15">
      <c r="A3" s="74" t="s">
        <v>103</v>
      </c>
      <c r="B3" s="74" t="s">
        <v>161</v>
      </c>
      <c r="C3" s="118">
        <v>75</v>
      </c>
      <c r="D3" s="119">
        <v>2390</v>
      </c>
      <c r="E3" s="76">
        <v>1</v>
      </c>
      <c r="F3" s="75">
        <v>12</v>
      </c>
      <c r="G3" s="75">
        <f>+F3*H3</f>
        <v>4380</v>
      </c>
      <c r="H3" s="75">
        <v>365</v>
      </c>
      <c r="I3" s="75">
        <f>+C3*D3*E3*F3*H3/1000</f>
        <v>785115</v>
      </c>
      <c r="J3" s="75">
        <f>'사업 전 전기요금'!J3</f>
        <v>110</v>
      </c>
      <c r="K3" s="75">
        <f>+I3*J3</f>
        <v>86362650</v>
      </c>
    </row>
    <row r="4" spans="1:11" x14ac:dyDescent="0.15">
      <c r="A4" s="74" t="s">
        <v>132</v>
      </c>
      <c r="B4" s="74" t="s">
        <v>162</v>
      </c>
      <c r="C4" s="118">
        <v>50</v>
      </c>
      <c r="D4" s="119">
        <f>'사업 전 전기요금'!D4</f>
        <v>79</v>
      </c>
      <c r="E4" s="76">
        <v>1</v>
      </c>
      <c r="F4" s="75">
        <v>12</v>
      </c>
      <c r="G4" s="75">
        <f>+F4*H4</f>
        <v>4380</v>
      </c>
      <c r="H4" s="75">
        <f>H3</f>
        <v>365</v>
      </c>
      <c r="I4" s="75">
        <f>+C4*D4*E4*F4*H4/1000</f>
        <v>17301</v>
      </c>
      <c r="J4" s="75">
        <f>J3</f>
        <v>110</v>
      </c>
      <c r="K4" s="75">
        <f>+I4*J4</f>
        <v>1903110</v>
      </c>
    </row>
    <row r="5" spans="1:11" x14ac:dyDescent="0.15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</row>
    <row r="6" spans="1:11" x14ac:dyDescent="0.15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</row>
    <row r="7" spans="1:11" x14ac:dyDescent="0.15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1" x14ac:dyDescent="0.15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</row>
    <row r="9" spans="1:11" x14ac:dyDescent="0.15">
      <c r="A9" s="77"/>
      <c r="B9" s="77"/>
      <c r="C9" s="77"/>
      <c r="D9" s="77"/>
      <c r="E9" s="77"/>
      <c r="F9" s="77"/>
      <c r="G9" s="77"/>
      <c r="H9" s="77"/>
      <c r="I9" s="77"/>
      <c r="J9" s="77"/>
      <c r="K9" s="77"/>
    </row>
    <row r="10" spans="1:11" x14ac:dyDescent="0.15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</row>
    <row r="11" spans="1:11" x14ac:dyDescent="0.15">
      <c r="A11" s="77"/>
      <c r="B11" s="77"/>
      <c r="C11" s="77"/>
      <c r="D11" s="77"/>
      <c r="E11" s="77"/>
      <c r="F11" s="77"/>
      <c r="G11" s="77"/>
      <c r="H11" s="77"/>
      <c r="I11" s="77"/>
      <c r="J11" s="77"/>
      <c r="K11" s="77"/>
    </row>
    <row r="12" spans="1:11" x14ac:dyDescent="0.15">
      <c r="A12" s="77"/>
      <c r="B12" s="77"/>
      <c r="C12" s="77"/>
      <c r="D12" s="77"/>
      <c r="E12" s="77"/>
      <c r="F12" s="77"/>
      <c r="G12" s="77"/>
      <c r="H12" s="77"/>
      <c r="I12" s="77"/>
      <c r="J12" s="77"/>
      <c r="K12" s="77"/>
    </row>
    <row r="13" spans="1:11" x14ac:dyDescent="0.15">
      <c r="A13" s="77"/>
      <c r="B13" s="77"/>
      <c r="C13" s="77"/>
      <c r="D13" s="77"/>
      <c r="E13" s="77"/>
      <c r="F13" s="77"/>
      <c r="G13" s="77"/>
      <c r="H13" s="77"/>
      <c r="I13" s="77"/>
      <c r="J13" s="77"/>
      <c r="K13" s="77"/>
    </row>
    <row r="14" spans="1:11" x14ac:dyDescent="0.15">
      <c r="A14" s="77"/>
      <c r="B14" s="77"/>
      <c r="C14" s="77"/>
      <c r="D14" s="77"/>
      <c r="E14" s="77"/>
      <c r="F14" s="77"/>
      <c r="G14" s="77"/>
      <c r="H14" s="77"/>
      <c r="I14" s="77"/>
      <c r="J14" s="77"/>
      <c r="K14" s="77"/>
    </row>
    <row r="15" spans="1:11" x14ac:dyDescent="0.15">
      <c r="A15" s="77"/>
      <c r="B15" s="77"/>
      <c r="C15" s="77"/>
      <c r="D15" s="77"/>
      <c r="E15" s="77"/>
      <c r="F15" s="77"/>
      <c r="G15" s="77"/>
      <c r="H15" s="77"/>
      <c r="I15" s="77"/>
      <c r="J15" s="77"/>
      <c r="K15" s="77"/>
    </row>
    <row r="16" spans="1:11" x14ac:dyDescent="0.15">
      <c r="A16" s="77"/>
      <c r="B16" s="77"/>
      <c r="C16" s="77"/>
      <c r="D16" s="77"/>
      <c r="E16" s="77"/>
      <c r="F16" s="77"/>
      <c r="G16" s="77"/>
      <c r="H16" s="77"/>
      <c r="I16" s="77"/>
      <c r="J16" s="77"/>
      <c r="K16" s="77"/>
    </row>
    <row r="17" spans="1:11" x14ac:dyDescent="0.15">
      <c r="A17" s="77"/>
      <c r="B17" s="77"/>
      <c r="C17" s="77"/>
      <c r="D17" s="77"/>
      <c r="E17" s="77"/>
      <c r="F17" s="77"/>
      <c r="G17" s="77"/>
      <c r="H17" s="77"/>
      <c r="I17" s="77"/>
      <c r="J17" s="77"/>
      <c r="K17" s="77"/>
    </row>
    <row r="18" spans="1:11" x14ac:dyDescent="0.15">
      <c r="A18" s="77"/>
      <c r="B18" s="77"/>
      <c r="C18" s="77"/>
      <c r="D18" s="77"/>
      <c r="E18" s="77"/>
      <c r="F18" s="77"/>
      <c r="G18" s="77"/>
      <c r="H18" s="77"/>
      <c r="I18" s="77"/>
      <c r="J18" s="77"/>
      <c r="K18" s="77"/>
    </row>
    <row r="19" spans="1:11" x14ac:dyDescent="0.15">
      <c r="A19" s="77"/>
      <c r="B19" s="77"/>
      <c r="C19" s="77"/>
      <c r="D19" s="77"/>
      <c r="E19" s="77"/>
      <c r="F19" s="77"/>
      <c r="G19" s="77"/>
      <c r="H19" s="77"/>
      <c r="I19" s="77"/>
      <c r="J19" s="77"/>
      <c r="K19" s="77"/>
    </row>
    <row r="20" spans="1:11" x14ac:dyDescent="0.15">
      <c r="A20" s="77"/>
      <c r="B20" s="77"/>
      <c r="C20" s="77"/>
      <c r="D20" s="77"/>
      <c r="E20" s="77"/>
      <c r="F20" s="77"/>
      <c r="G20" s="77"/>
      <c r="H20" s="77"/>
      <c r="I20" s="77"/>
      <c r="J20" s="77"/>
      <c r="K20" s="77"/>
    </row>
    <row r="21" spans="1:11" x14ac:dyDescent="0.15">
      <c r="A21" s="158" t="s">
        <v>244</v>
      </c>
      <c r="B21" s="159"/>
      <c r="C21" s="160"/>
      <c r="D21" s="77"/>
      <c r="E21" s="77"/>
      <c r="F21" s="77"/>
      <c r="G21" s="77"/>
      <c r="H21" s="77"/>
      <c r="I21" s="78">
        <f>SUM(I3:I20)</f>
        <v>802416</v>
      </c>
      <c r="J21" s="77"/>
      <c r="K21" s="78">
        <f>SUM(K3:K20)</f>
        <v>88265760</v>
      </c>
    </row>
    <row r="25" spans="1:11" x14ac:dyDescent="0.15">
      <c r="A25" s="161" t="s">
        <v>193</v>
      </c>
      <c r="B25" s="161"/>
      <c r="C25" s="161"/>
      <c r="D25" s="161"/>
      <c r="E25" s="161"/>
      <c r="F25" s="161"/>
      <c r="G25" s="161"/>
      <c r="H25" s="161"/>
      <c r="I25" s="161"/>
      <c r="J25" s="161"/>
      <c r="K25" s="161"/>
    </row>
  </sheetData>
  <mergeCells count="2">
    <mergeCell ref="A21:C21"/>
    <mergeCell ref="A25:K25"/>
  </mergeCells>
  <phoneticPr fontId="20" type="noConversion"/>
  <printOptions horizontalCentered="1"/>
  <pageMargins left="0.7086111307144165" right="0.7086111307144165" top="0.74750000238418579" bottom="0.74750000238418579" header="0.31486111879348755" footer="0.31486111879348755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L186"/>
  <sheetViews>
    <sheetView zoomScale="90" zoomScaleNormal="90" workbookViewId="0">
      <pane ySplit="9" topLeftCell="A22" activePane="bottomLeft" state="frozen"/>
      <selection pane="bottomLeft" activeCell="Q139" sqref="Q139"/>
    </sheetView>
  </sheetViews>
  <sheetFormatPr defaultColWidth="9" defaultRowHeight="13.5" x14ac:dyDescent="0.15"/>
  <cols>
    <col min="1" max="12" width="7.44140625" customWidth="1"/>
    <col min="13" max="13" width="8.44140625" bestFit="1" customWidth="1"/>
  </cols>
  <sheetData>
    <row r="1" spans="1:12" ht="27" customHeight="1" x14ac:dyDescent="0.15">
      <c r="A1" s="186" t="s">
        <v>190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</row>
    <row r="2" spans="1:12" x14ac:dyDescent="0.15">
      <c r="K2" s="175" t="s">
        <v>165</v>
      </c>
      <c r="L2" s="175"/>
    </row>
    <row r="3" spans="1:12" x14ac:dyDescent="0.15">
      <c r="A3" s="178" t="s">
        <v>101</v>
      </c>
      <c r="B3" s="178"/>
      <c r="C3" s="178"/>
      <c r="D3" s="162">
        <f>원가계산서!D43</f>
        <v>21199359.556000002</v>
      </c>
      <c r="E3" s="162"/>
      <c r="F3" s="162"/>
      <c r="G3" s="176" t="s">
        <v>92</v>
      </c>
      <c r="H3" s="181"/>
      <c r="I3" s="177"/>
      <c r="J3" s="164">
        <v>207280580</v>
      </c>
      <c r="K3" s="179"/>
      <c r="L3" s="165"/>
    </row>
    <row r="4" spans="1:12" ht="16.5" x14ac:dyDescent="0.15">
      <c r="A4" s="178" t="s">
        <v>123</v>
      </c>
      <c r="B4" s="178"/>
      <c r="C4" s="178"/>
      <c r="D4" s="162">
        <f>+E134</f>
        <v>61722</v>
      </c>
      <c r="E4" s="162"/>
      <c r="F4" s="162"/>
      <c r="G4" s="176" t="s">
        <v>97</v>
      </c>
      <c r="H4" s="181"/>
      <c r="I4" s="177"/>
      <c r="J4" s="166">
        <f>'사업예산 요약'!C14/12</f>
        <v>15513960</v>
      </c>
      <c r="K4" s="180"/>
      <c r="L4" s="167"/>
    </row>
    <row r="5" spans="1:12" x14ac:dyDescent="0.15">
      <c r="A5" s="178" t="s">
        <v>93</v>
      </c>
      <c r="B5" s="178"/>
      <c r="C5" s="178"/>
      <c r="D5" s="162">
        <f>+D3+D4</f>
        <v>21261081.556000002</v>
      </c>
      <c r="E5" s="162"/>
      <c r="F5" s="162"/>
      <c r="G5" s="176" t="s">
        <v>91</v>
      </c>
      <c r="H5" s="181"/>
      <c r="I5" s="177"/>
      <c r="J5" s="164">
        <f>J4</f>
        <v>15513960</v>
      </c>
      <c r="K5" s="179"/>
      <c r="L5" s="165"/>
    </row>
    <row r="6" spans="1:12" ht="16.5" x14ac:dyDescent="0.15">
      <c r="A6" s="178" t="s">
        <v>79</v>
      </c>
      <c r="B6" s="178"/>
      <c r="C6" s="178"/>
      <c r="D6" s="170">
        <f>I134</f>
        <v>0</v>
      </c>
      <c r="E6" s="170"/>
      <c r="F6" s="170"/>
      <c r="G6" s="176" t="s">
        <v>241</v>
      </c>
      <c r="H6" s="181"/>
      <c r="I6" s="177"/>
      <c r="J6" s="171">
        <v>2.7500000000000004E-2</v>
      </c>
      <c r="K6" s="172"/>
      <c r="L6" s="173"/>
    </row>
    <row r="7" spans="1:12" ht="14.1" customHeight="1" x14ac:dyDescent="0.15">
      <c r="A7" s="178" t="s">
        <v>95</v>
      </c>
      <c r="B7" s="178"/>
      <c r="C7" s="178"/>
      <c r="D7" s="162">
        <f>SUM(D5:D6)</f>
        <v>21261081.556000002</v>
      </c>
      <c r="E7" s="162"/>
      <c r="F7" s="162"/>
      <c r="G7" s="176" t="s">
        <v>131</v>
      </c>
      <c r="H7" s="181"/>
      <c r="I7" s="177"/>
      <c r="J7" s="174">
        <f>D7/J5</f>
        <v>1.3704483933180183</v>
      </c>
      <c r="K7" s="174"/>
      <c r="L7" s="174"/>
    </row>
    <row r="8" spans="1:12" x14ac:dyDescent="0.15">
      <c r="A8" s="63"/>
      <c r="B8" s="63"/>
      <c r="C8" s="63"/>
      <c r="D8" s="64"/>
      <c r="E8" s="63"/>
      <c r="F8" s="63"/>
      <c r="G8" s="63"/>
      <c r="H8" s="63"/>
      <c r="I8" s="63"/>
      <c r="J8" s="63"/>
      <c r="K8" s="63"/>
      <c r="L8" s="63"/>
    </row>
    <row r="9" spans="1:12" x14ac:dyDescent="0.15">
      <c r="A9" s="176" t="s">
        <v>94</v>
      </c>
      <c r="B9" s="177"/>
      <c r="C9" s="178" t="s">
        <v>239</v>
      </c>
      <c r="D9" s="178"/>
      <c r="E9" s="176" t="s">
        <v>96</v>
      </c>
      <c r="F9" s="177"/>
      <c r="G9" s="178" t="s">
        <v>98</v>
      </c>
      <c r="H9" s="178"/>
      <c r="I9" s="178" t="s">
        <v>220</v>
      </c>
      <c r="J9" s="178"/>
      <c r="K9" s="178" t="s">
        <v>91</v>
      </c>
      <c r="L9" s="178"/>
    </row>
    <row r="10" spans="1:12" ht="13.35" customHeight="1" x14ac:dyDescent="0.15">
      <c r="A10" s="168">
        <v>1</v>
      </c>
      <c r="B10" s="169"/>
      <c r="C10" s="164">
        <f>+D3</f>
        <v>21199359.556000002</v>
      </c>
      <c r="D10" s="165"/>
      <c r="E10" s="166">
        <f t="shared" ref="E10:E41" si="0">+ROUND(C10*$J$6/12,0)</f>
        <v>48582</v>
      </c>
      <c r="F10" s="167"/>
      <c r="G10" s="162">
        <f t="shared" ref="G10:G41" si="1">IF(C10&lt;$J$5,C10,$J$5-E10)</f>
        <v>15465378</v>
      </c>
      <c r="H10" s="163"/>
      <c r="I10" s="164">
        <f t="shared" ref="I10:I41" si="2">G10*0.1</f>
        <v>1546537.8</v>
      </c>
      <c r="J10" s="165"/>
      <c r="K10" s="162">
        <f t="shared" ref="K10:K41" si="3">E10+G10</f>
        <v>15513960</v>
      </c>
      <c r="L10" s="163"/>
    </row>
    <row r="11" spans="1:12" ht="13.35" customHeight="1" x14ac:dyDescent="0.15">
      <c r="A11" s="168">
        <v>2</v>
      </c>
      <c r="B11" s="169"/>
      <c r="C11" s="162">
        <f t="shared" ref="C11:C42" si="4">+C10-G10</f>
        <v>5733981.5560000017</v>
      </c>
      <c r="D11" s="163"/>
      <c r="E11" s="166">
        <f t="shared" si="0"/>
        <v>13140</v>
      </c>
      <c r="F11" s="167"/>
      <c r="G11" s="162">
        <f t="shared" si="1"/>
        <v>5733981.5560000017</v>
      </c>
      <c r="H11" s="163"/>
      <c r="I11" s="164">
        <f t="shared" si="2"/>
        <v>573398.15560000017</v>
      </c>
      <c r="J11" s="165"/>
      <c r="K11" s="162">
        <f t="shared" si="3"/>
        <v>5747121.5560000017</v>
      </c>
      <c r="L11" s="163"/>
    </row>
    <row r="12" spans="1:12" ht="13.35" customHeight="1" x14ac:dyDescent="0.15">
      <c r="A12" s="168">
        <v>3</v>
      </c>
      <c r="B12" s="169"/>
      <c r="C12" s="162">
        <f t="shared" si="4"/>
        <v>0</v>
      </c>
      <c r="D12" s="163"/>
      <c r="E12" s="166">
        <f t="shared" si="0"/>
        <v>0</v>
      </c>
      <c r="F12" s="167"/>
      <c r="G12" s="162">
        <f t="shared" si="1"/>
        <v>0</v>
      </c>
      <c r="H12" s="163"/>
      <c r="I12" s="164">
        <f t="shared" si="2"/>
        <v>0</v>
      </c>
      <c r="J12" s="165"/>
      <c r="K12" s="162">
        <f t="shared" si="3"/>
        <v>0</v>
      </c>
      <c r="L12" s="163"/>
    </row>
    <row r="13" spans="1:12" ht="13.35" customHeight="1" x14ac:dyDescent="0.15">
      <c r="A13" s="168">
        <v>4</v>
      </c>
      <c r="B13" s="169"/>
      <c r="C13" s="162">
        <f t="shared" si="4"/>
        <v>0</v>
      </c>
      <c r="D13" s="163"/>
      <c r="E13" s="166">
        <f t="shared" si="0"/>
        <v>0</v>
      </c>
      <c r="F13" s="167"/>
      <c r="G13" s="162">
        <f t="shared" si="1"/>
        <v>0</v>
      </c>
      <c r="H13" s="163"/>
      <c r="I13" s="164">
        <f t="shared" si="2"/>
        <v>0</v>
      </c>
      <c r="J13" s="165"/>
      <c r="K13" s="162">
        <f t="shared" si="3"/>
        <v>0</v>
      </c>
      <c r="L13" s="163"/>
    </row>
    <row r="14" spans="1:12" ht="13.35" customHeight="1" x14ac:dyDescent="0.15">
      <c r="A14" s="168">
        <v>5</v>
      </c>
      <c r="B14" s="169"/>
      <c r="C14" s="162">
        <f t="shared" si="4"/>
        <v>0</v>
      </c>
      <c r="D14" s="163"/>
      <c r="E14" s="166">
        <f t="shared" si="0"/>
        <v>0</v>
      </c>
      <c r="F14" s="167"/>
      <c r="G14" s="162">
        <f t="shared" si="1"/>
        <v>0</v>
      </c>
      <c r="H14" s="163"/>
      <c r="I14" s="164">
        <f t="shared" si="2"/>
        <v>0</v>
      </c>
      <c r="J14" s="165"/>
      <c r="K14" s="162">
        <f t="shared" si="3"/>
        <v>0</v>
      </c>
      <c r="L14" s="163"/>
    </row>
    <row r="15" spans="1:12" ht="13.35" customHeight="1" x14ac:dyDescent="0.15">
      <c r="A15" s="168">
        <v>6</v>
      </c>
      <c r="B15" s="169"/>
      <c r="C15" s="162">
        <f t="shared" si="4"/>
        <v>0</v>
      </c>
      <c r="D15" s="163"/>
      <c r="E15" s="166">
        <f t="shared" si="0"/>
        <v>0</v>
      </c>
      <c r="F15" s="167"/>
      <c r="G15" s="162">
        <f t="shared" si="1"/>
        <v>0</v>
      </c>
      <c r="H15" s="163"/>
      <c r="I15" s="164">
        <f t="shared" si="2"/>
        <v>0</v>
      </c>
      <c r="J15" s="165"/>
      <c r="K15" s="162">
        <f t="shared" si="3"/>
        <v>0</v>
      </c>
      <c r="L15" s="163"/>
    </row>
    <row r="16" spans="1:12" ht="13.35" customHeight="1" x14ac:dyDescent="0.15">
      <c r="A16" s="168">
        <v>7</v>
      </c>
      <c r="B16" s="169"/>
      <c r="C16" s="162">
        <f t="shared" si="4"/>
        <v>0</v>
      </c>
      <c r="D16" s="163"/>
      <c r="E16" s="166">
        <f t="shared" si="0"/>
        <v>0</v>
      </c>
      <c r="F16" s="167"/>
      <c r="G16" s="162">
        <f t="shared" si="1"/>
        <v>0</v>
      </c>
      <c r="H16" s="163"/>
      <c r="I16" s="164">
        <f t="shared" si="2"/>
        <v>0</v>
      </c>
      <c r="J16" s="165"/>
      <c r="K16" s="162">
        <f t="shared" si="3"/>
        <v>0</v>
      </c>
      <c r="L16" s="163"/>
    </row>
    <row r="17" spans="1:12" ht="13.35" customHeight="1" x14ac:dyDescent="0.15">
      <c r="A17" s="168">
        <v>8</v>
      </c>
      <c r="B17" s="169"/>
      <c r="C17" s="162">
        <f t="shared" si="4"/>
        <v>0</v>
      </c>
      <c r="D17" s="163"/>
      <c r="E17" s="166">
        <f t="shared" si="0"/>
        <v>0</v>
      </c>
      <c r="F17" s="167"/>
      <c r="G17" s="162">
        <f t="shared" si="1"/>
        <v>0</v>
      </c>
      <c r="H17" s="163"/>
      <c r="I17" s="164">
        <f t="shared" si="2"/>
        <v>0</v>
      </c>
      <c r="J17" s="165"/>
      <c r="K17" s="162">
        <f t="shared" si="3"/>
        <v>0</v>
      </c>
      <c r="L17" s="163"/>
    </row>
    <row r="18" spans="1:12" ht="13.35" customHeight="1" x14ac:dyDescent="0.15">
      <c r="A18" s="168">
        <v>9</v>
      </c>
      <c r="B18" s="169"/>
      <c r="C18" s="162">
        <f t="shared" si="4"/>
        <v>0</v>
      </c>
      <c r="D18" s="163"/>
      <c r="E18" s="166">
        <f t="shared" si="0"/>
        <v>0</v>
      </c>
      <c r="F18" s="167"/>
      <c r="G18" s="162">
        <f t="shared" si="1"/>
        <v>0</v>
      </c>
      <c r="H18" s="163"/>
      <c r="I18" s="164">
        <f t="shared" si="2"/>
        <v>0</v>
      </c>
      <c r="J18" s="165"/>
      <c r="K18" s="162">
        <f t="shared" si="3"/>
        <v>0</v>
      </c>
      <c r="L18" s="163"/>
    </row>
    <row r="19" spans="1:12" ht="13.35" customHeight="1" x14ac:dyDescent="0.15">
      <c r="A19" s="168">
        <v>10</v>
      </c>
      <c r="B19" s="169"/>
      <c r="C19" s="162">
        <f t="shared" si="4"/>
        <v>0</v>
      </c>
      <c r="D19" s="163"/>
      <c r="E19" s="166">
        <f t="shared" si="0"/>
        <v>0</v>
      </c>
      <c r="F19" s="167"/>
      <c r="G19" s="162">
        <f t="shared" si="1"/>
        <v>0</v>
      </c>
      <c r="H19" s="163"/>
      <c r="I19" s="164">
        <f t="shared" si="2"/>
        <v>0</v>
      </c>
      <c r="J19" s="165"/>
      <c r="K19" s="162">
        <f t="shared" si="3"/>
        <v>0</v>
      </c>
      <c r="L19" s="163"/>
    </row>
    <row r="20" spans="1:12" ht="13.35" customHeight="1" x14ac:dyDescent="0.15">
      <c r="A20" s="168">
        <v>11</v>
      </c>
      <c r="B20" s="169"/>
      <c r="C20" s="162">
        <f t="shared" si="4"/>
        <v>0</v>
      </c>
      <c r="D20" s="163"/>
      <c r="E20" s="166">
        <f t="shared" si="0"/>
        <v>0</v>
      </c>
      <c r="F20" s="167"/>
      <c r="G20" s="162">
        <f t="shared" si="1"/>
        <v>0</v>
      </c>
      <c r="H20" s="163"/>
      <c r="I20" s="164">
        <f t="shared" si="2"/>
        <v>0</v>
      </c>
      <c r="J20" s="165"/>
      <c r="K20" s="162">
        <f t="shared" si="3"/>
        <v>0</v>
      </c>
      <c r="L20" s="163"/>
    </row>
    <row r="21" spans="1:12" ht="13.35" customHeight="1" x14ac:dyDescent="0.15">
      <c r="A21" s="168">
        <v>12</v>
      </c>
      <c r="B21" s="169"/>
      <c r="C21" s="162">
        <f t="shared" si="4"/>
        <v>0</v>
      </c>
      <c r="D21" s="163"/>
      <c r="E21" s="166">
        <f t="shared" si="0"/>
        <v>0</v>
      </c>
      <c r="F21" s="167"/>
      <c r="G21" s="162">
        <f t="shared" si="1"/>
        <v>0</v>
      </c>
      <c r="H21" s="163"/>
      <c r="I21" s="164">
        <f t="shared" si="2"/>
        <v>0</v>
      </c>
      <c r="J21" s="165"/>
      <c r="K21" s="162">
        <f t="shared" si="3"/>
        <v>0</v>
      </c>
      <c r="L21" s="163"/>
    </row>
    <row r="22" spans="1:12" ht="13.35" customHeight="1" x14ac:dyDescent="0.15">
      <c r="A22" s="168">
        <v>13</v>
      </c>
      <c r="B22" s="169"/>
      <c r="C22" s="162">
        <f t="shared" si="4"/>
        <v>0</v>
      </c>
      <c r="D22" s="163"/>
      <c r="E22" s="166">
        <f t="shared" si="0"/>
        <v>0</v>
      </c>
      <c r="F22" s="167"/>
      <c r="G22" s="162">
        <f t="shared" si="1"/>
        <v>0</v>
      </c>
      <c r="H22" s="163"/>
      <c r="I22" s="164">
        <f t="shared" si="2"/>
        <v>0</v>
      </c>
      <c r="J22" s="165"/>
      <c r="K22" s="162">
        <f t="shared" si="3"/>
        <v>0</v>
      </c>
      <c r="L22" s="163"/>
    </row>
    <row r="23" spans="1:12" ht="13.35" customHeight="1" x14ac:dyDescent="0.15">
      <c r="A23" s="168">
        <v>14</v>
      </c>
      <c r="B23" s="169"/>
      <c r="C23" s="162">
        <f t="shared" si="4"/>
        <v>0</v>
      </c>
      <c r="D23" s="163"/>
      <c r="E23" s="166">
        <f t="shared" si="0"/>
        <v>0</v>
      </c>
      <c r="F23" s="167"/>
      <c r="G23" s="162">
        <f t="shared" si="1"/>
        <v>0</v>
      </c>
      <c r="H23" s="163"/>
      <c r="I23" s="164">
        <f t="shared" si="2"/>
        <v>0</v>
      </c>
      <c r="J23" s="165"/>
      <c r="K23" s="162">
        <f t="shared" si="3"/>
        <v>0</v>
      </c>
      <c r="L23" s="163"/>
    </row>
    <row r="24" spans="1:12" ht="13.35" customHeight="1" x14ac:dyDescent="0.15">
      <c r="A24" s="168">
        <v>15</v>
      </c>
      <c r="B24" s="169"/>
      <c r="C24" s="162">
        <f t="shared" si="4"/>
        <v>0</v>
      </c>
      <c r="D24" s="163"/>
      <c r="E24" s="166">
        <f t="shared" si="0"/>
        <v>0</v>
      </c>
      <c r="F24" s="167"/>
      <c r="G24" s="162">
        <f t="shared" si="1"/>
        <v>0</v>
      </c>
      <c r="H24" s="163"/>
      <c r="I24" s="164">
        <f t="shared" si="2"/>
        <v>0</v>
      </c>
      <c r="J24" s="165"/>
      <c r="K24" s="162">
        <f t="shared" si="3"/>
        <v>0</v>
      </c>
      <c r="L24" s="163"/>
    </row>
    <row r="25" spans="1:12" ht="13.35" customHeight="1" x14ac:dyDescent="0.15">
      <c r="A25" s="168">
        <v>16</v>
      </c>
      <c r="B25" s="169"/>
      <c r="C25" s="162">
        <f t="shared" si="4"/>
        <v>0</v>
      </c>
      <c r="D25" s="163"/>
      <c r="E25" s="166">
        <f t="shared" si="0"/>
        <v>0</v>
      </c>
      <c r="F25" s="167"/>
      <c r="G25" s="162">
        <f t="shared" si="1"/>
        <v>0</v>
      </c>
      <c r="H25" s="163"/>
      <c r="I25" s="164">
        <f t="shared" si="2"/>
        <v>0</v>
      </c>
      <c r="J25" s="165"/>
      <c r="K25" s="162">
        <f t="shared" si="3"/>
        <v>0</v>
      </c>
      <c r="L25" s="163"/>
    </row>
    <row r="26" spans="1:12" ht="13.35" customHeight="1" x14ac:dyDescent="0.15">
      <c r="A26" s="168">
        <v>17</v>
      </c>
      <c r="B26" s="169"/>
      <c r="C26" s="162">
        <f t="shared" si="4"/>
        <v>0</v>
      </c>
      <c r="D26" s="163"/>
      <c r="E26" s="166">
        <f t="shared" si="0"/>
        <v>0</v>
      </c>
      <c r="F26" s="167"/>
      <c r="G26" s="162">
        <f t="shared" si="1"/>
        <v>0</v>
      </c>
      <c r="H26" s="163"/>
      <c r="I26" s="164">
        <f t="shared" si="2"/>
        <v>0</v>
      </c>
      <c r="J26" s="165"/>
      <c r="K26" s="162">
        <f t="shared" si="3"/>
        <v>0</v>
      </c>
      <c r="L26" s="163"/>
    </row>
    <row r="27" spans="1:12" ht="13.35" customHeight="1" x14ac:dyDescent="0.15">
      <c r="A27" s="168">
        <v>18</v>
      </c>
      <c r="B27" s="169"/>
      <c r="C27" s="162">
        <f t="shared" si="4"/>
        <v>0</v>
      </c>
      <c r="D27" s="163"/>
      <c r="E27" s="166">
        <f t="shared" si="0"/>
        <v>0</v>
      </c>
      <c r="F27" s="167"/>
      <c r="G27" s="162">
        <f t="shared" si="1"/>
        <v>0</v>
      </c>
      <c r="H27" s="163"/>
      <c r="I27" s="164">
        <f t="shared" si="2"/>
        <v>0</v>
      </c>
      <c r="J27" s="165"/>
      <c r="K27" s="162">
        <f t="shared" si="3"/>
        <v>0</v>
      </c>
      <c r="L27" s="163"/>
    </row>
    <row r="28" spans="1:12" ht="13.35" customHeight="1" x14ac:dyDescent="0.15">
      <c r="A28" s="168">
        <v>19</v>
      </c>
      <c r="B28" s="169"/>
      <c r="C28" s="162">
        <f t="shared" si="4"/>
        <v>0</v>
      </c>
      <c r="D28" s="163"/>
      <c r="E28" s="166">
        <f t="shared" si="0"/>
        <v>0</v>
      </c>
      <c r="F28" s="167"/>
      <c r="G28" s="162">
        <f t="shared" si="1"/>
        <v>0</v>
      </c>
      <c r="H28" s="163"/>
      <c r="I28" s="164">
        <f t="shared" si="2"/>
        <v>0</v>
      </c>
      <c r="J28" s="165"/>
      <c r="K28" s="162">
        <f t="shared" si="3"/>
        <v>0</v>
      </c>
      <c r="L28" s="163"/>
    </row>
    <row r="29" spans="1:12" ht="13.35" customHeight="1" x14ac:dyDescent="0.15">
      <c r="A29" s="168">
        <v>20</v>
      </c>
      <c r="B29" s="169"/>
      <c r="C29" s="162">
        <f t="shared" si="4"/>
        <v>0</v>
      </c>
      <c r="D29" s="163"/>
      <c r="E29" s="166">
        <f t="shared" si="0"/>
        <v>0</v>
      </c>
      <c r="F29" s="167"/>
      <c r="G29" s="162">
        <f t="shared" si="1"/>
        <v>0</v>
      </c>
      <c r="H29" s="163"/>
      <c r="I29" s="164">
        <f t="shared" si="2"/>
        <v>0</v>
      </c>
      <c r="J29" s="165"/>
      <c r="K29" s="162">
        <f t="shared" si="3"/>
        <v>0</v>
      </c>
      <c r="L29" s="163"/>
    </row>
    <row r="30" spans="1:12" ht="13.35" customHeight="1" x14ac:dyDescent="0.15">
      <c r="A30" s="168">
        <v>21</v>
      </c>
      <c r="B30" s="169"/>
      <c r="C30" s="162">
        <f t="shared" si="4"/>
        <v>0</v>
      </c>
      <c r="D30" s="163"/>
      <c r="E30" s="166">
        <f t="shared" si="0"/>
        <v>0</v>
      </c>
      <c r="F30" s="167"/>
      <c r="G30" s="162">
        <f t="shared" si="1"/>
        <v>0</v>
      </c>
      <c r="H30" s="163"/>
      <c r="I30" s="164">
        <f t="shared" si="2"/>
        <v>0</v>
      </c>
      <c r="J30" s="165"/>
      <c r="K30" s="162">
        <f t="shared" si="3"/>
        <v>0</v>
      </c>
      <c r="L30" s="163"/>
    </row>
    <row r="31" spans="1:12" ht="13.35" customHeight="1" x14ac:dyDescent="0.15">
      <c r="A31" s="168">
        <v>22</v>
      </c>
      <c r="B31" s="169"/>
      <c r="C31" s="162">
        <f t="shared" si="4"/>
        <v>0</v>
      </c>
      <c r="D31" s="163"/>
      <c r="E31" s="166">
        <f t="shared" si="0"/>
        <v>0</v>
      </c>
      <c r="F31" s="167"/>
      <c r="G31" s="162">
        <f t="shared" si="1"/>
        <v>0</v>
      </c>
      <c r="H31" s="163"/>
      <c r="I31" s="164">
        <f t="shared" si="2"/>
        <v>0</v>
      </c>
      <c r="J31" s="165"/>
      <c r="K31" s="162">
        <f t="shared" si="3"/>
        <v>0</v>
      </c>
      <c r="L31" s="163"/>
    </row>
    <row r="32" spans="1:12" ht="13.35" customHeight="1" x14ac:dyDescent="0.15">
      <c r="A32" s="168">
        <v>23</v>
      </c>
      <c r="B32" s="169"/>
      <c r="C32" s="162">
        <f t="shared" si="4"/>
        <v>0</v>
      </c>
      <c r="D32" s="163"/>
      <c r="E32" s="166">
        <f t="shared" si="0"/>
        <v>0</v>
      </c>
      <c r="F32" s="167"/>
      <c r="G32" s="162">
        <f t="shared" si="1"/>
        <v>0</v>
      </c>
      <c r="H32" s="163"/>
      <c r="I32" s="164">
        <f t="shared" si="2"/>
        <v>0</v>
      </c>
      <c r="J32" s="165"/>
      <c r="K32" s="162">
        <f t="shared" si="3"/>
        <v>0</v>
      </c>
      <c r="L32" s="163"/>
    </row>
    <row r="33" spans="1:12" ht="13.35" customHeight="1" x14ac:dyDescent="0.15">
      <c r="A33" s="168">
        <v>24</v>
      </c>
      <c r="B33" s="169"/>
      <c r="C33" s="162">
        <f t="shared" si="4"/>
        <v>0</v>
      </c>
      <c r="D33" s="163"/>
      <c r="E33" s="166">
        <f t="shared" si="0"/>
        <v>0</v>
      </c>
      <c r="F33" s="167"/>
      <c r="G33" s="162">
        <f t="shared" si="1"/>
        <v>0</v>
      </c>
      <c r="H33" s="163"/>
      <c r="I33" s="164">
        <f t="shared" si="2"/>
        <v>0</v>
      </c>
      <c r="J33" s="165"/>
      <c r="K33" s="162">
        <f t="shared" si="3"/>
        <v>0</v>
      </c>
      <c r="L33" s="163"/>
    </row>
    <row r="34" spans="1:12" ht="13.35" customHeight="1" x14ac:dyDescent="0.15">
      <c r="A34" s="168">
        <v>25</v>
      </c>
      <c r="B34" s="169"/>
      <c r="C34" s="162">
        <f t="shared" si="4"/>
        <v>0</v>
      </c>
      <c r="D34" s="163"/>
      <c r="E34" s="166">
        <f t="shared" si="0"/>
        <v>0</v>
      </c>
      <c r="F34" s="167"/>
      <c r="G34" s="162">
        <f t="shared" si="1"/>
        <v>0</v>
      </c>
      <c r="H34" s="163"/>
      <c r="I34" s="164">
        <f t="shared" si="2"/>
        <v>0</v>
      </c>
      <c r="J34" s="165"/>
      <c r="K34" s="162">
        <f t="shared" si="3"/>
        <v>0</v>
      </c>
      <c r="L34" s="163"/>
    </row>
    <row r="35" spans="1:12" ht="13.35" customHeight="1" x14ac:dyDescent="0.15">
      <c r="A35" s="168">
        <v>26</v>
      </c>
      <c r="B35" s="169"/>
      <c r="C35" s="162">
        <f t="shared" si="4"/>
        <v>0</v>
      </c>
      <c r="D35" s="163"/>
      <c r="E35" s="166">
        <f t="shared" si="0"/>
        <v>0</v>
      </c>
      <c r="F35" s="167"/>
      <c r="G35" s="162">
        <f t="shared" si="1"/>
        <v>0</v>
      </c>
      <c r="H35" s="163"/>
      <c r="I35" s="164">
        <f t="shared" si="2"/>
        <v>0</v>
      </c>
      <c r="J35" s="165"/>
      <c r="K35" s="162">
        <f t="shared" si="3"/>
        <v>0</v>
      </c>
      <c r="L35" s="163"/>
    </row>
    <row r="36" spans="1:12" ht="13.35" customHeight="1" x14ac:dyDescent="0.15">
      <c r="A36" s="168">
        <v>27</v>
      </c>
      <c r="B36" s="169"/>
      <c r="C36" s="162">
        <f t="shared" si="4"/>
        <v>0</v>
      </c>
      <c r="D36" s="163"/>
      <c r="E36" s="166">
        <f t="shared" si="0"/>
        <v>0</v>
      </c>
      <c r="F36" s="167"/>
      <c r="G36" s="162">
        <f t="shared" si="1"/>
        <v>0</v>
      </c>
      <c r="H36" s="163"/>
      <c r="I36" s="164">
        <f t="shared" si="2"/>
        <v>0</v>
      </c>
      <c r="J36" s="165"/>
      <c r="K36" s="162">
        <f t="shared" si="3"/>
        <v>0</v>
      </c>
      <c r="L36" s="163"/>
    </row>
    <row r="37" spans="1:12" ht="13.35" customHeight="1" x14ac:dyDescent="0.15">
      <c r="A37" s="168">
        <v>28</v>
      </c>
      <c r="B37" s="169"/>
      <c r="C37" s="162">
        <f t="shared" si="4"/>
        <v>0</v>
      </c>
      <c r="D37" s="163"/>
      <c r="E37" s="166">
        <f t="shared" si="0"/>
        <v>0</v>
      </c>
      <c r="F37" s="167"/>
      <c r="G37" s="162">
        <f t="shared" si="1"/>
        <v>0</v>
      </c>
      <c r="H37" s="163"/>
      <c r="I37" s="164">
        <f t="shared" si="2"/>
        <v>0</v>
      </c>
      <c r="J37" s="165"/>
      <c r="K37" s="162">
        <f t="shared" si="3"/>
        <v>0</v>
      </c>
      <c r="L37" s="163"/>
    </row>
    <row r="38" spans="1:12" ht="13.35" customHeight="1" x14ac:dyDescent="0.15">
      <c r="A38" s="168">
        <v>29</v>
      </c>
      <c r="B38" s="169"/>
      <c r="C38" s="162">
        <f t="shared" si="4"/>
        <v>0</v>
      </c>
      <c r="D38" s="163"/>
      <c r="E38" s="166">
        <f t="shared" si="0"/>
        <v>0</v>
      </c>
      <c r="F38" s="167"/>
      <c r="G38" s="162">
        <f t="shared" si="1"/>
        <v>0</v>
      </c>
      <c r="H38" s="163"/>
      <c r="I38" s="164">
        <f t="shared" si="2"/>
        <v>0</v>
      </c>
      <c r="J38" s="165"/>
      <c r="K38" s="162">
        <f t="shared" si="3"/>
        <v>0</v>
      </c>
      <c r="L38" s="163"/>
    </row>
    <row r="39" spans="1:12" ht="13.35" customHeight="1" x14ac:dyDescent="0.15">
      <c r="A39" s="168">
        <v>30</v>
      </c>
      <c r="B39" s="169"/>
      <c r="C39" s="162">
        <f t="shared" si="4"/>
        <v>0</v>
      </c>
      <c r="D39" s="163"/>
      <c r="E39" s="166">
        <f t="shared" si="0"/>
        <v>0</v>
      </c>
      <c r="F39" s="167"/>
      <c r="G39" s="162">
        <f t="shared" si="1"/>
        <v>0</v>
      </c>
      <c r="H39" s="163"/>
      <c r="I39" s="164">
        <f t="shared" si="2"/>
        <v>0</v>
      </c>
      <c r="J39" s="165"/>
      <c r="K39" s="162">
        <f t="shared" si="3"/>
        <v>0</v>
      </c>
      <c r="L39" s="163"/>
    </row>
    <row r="40" spans="1:12" ht="13.35" customHeight="1" x14ac:dyDescent="0.15">
      <c r="A40" s="168">
        <v>31</v>
      </c>
      <c r="B40" s="169"/>
      <c r="C40" s="162">
        <f t="shared" si="4"/>
        <v>0</v>
      </c>
      <c r="D40" s="163"/>
      <c r="E40" s="166">
        <f t="shared" si="0"/>
        <v>0</v>
      </c>
      <c r="F40" s="167"/>
      <c r="G40" s="162">
        <f t="shared" si="1"/>
        <v>0</v>
      </c>
      <c r="H40" s="163"/>
      <c r="I40" s="164">
        <f t="shared" si="2"/>
        <v>0</v>
      </c>
      <c r="J40" s="165"/>
      <c r="K40" s="162">
        <f t="shared" si="3"/>
        <v>0</v>
      </c>
      <c r="L40" s="163"/>
    </row>
    <row r="41" spans="1:12" ht="13.35" customHeight="1" x14ac:dyDescent="0.15">
      <c r="A41" s="168">
        <v>32</v>
      </c>
      <c r="B41" s="169"/>
      <c r="C41" s="162">
        <f t="shared" si="4"/>
        <v>0</v>
      </c>
      <c r="D41" s="163"/>
      <c r="E41" s="166">
        <f t="shared" si="0"/>
        <v>0</v>
      </c>
      <c r="F41" s="167"/>
      <c r="G41" s="162">
        <f t="shared" si="1"/>
        <v>0</v>
      </c>
      <c r="H41" s="163"/>
      <c r="I41" s="164">
        <f t="shared" si="2"/>
        <v>0</v>
      </c>
      <c r="J41" s="165"/>
      <c r="K41" s="162">
        <f t="shared" si="3"/>
        <v>0</v>
      </c>
      <c r="L41" s="163"/>
    </row>
    <row r="42" spans="1:12" ht="13.35" customHeight="1" x14ac:dyDescent="0.15">
      <c r="A42" s="168">
        <v>33</v>
      </c>
      <c r="B42" s="169"/>
      <c r="C42" s="162">
        <f t="shared" si="4"/>
        <v>0</v>
      </c>
      <c r="D42" s="163"/>
      <c r="E42" s="166">
        <f t="shared" ref="E42:E73" si="5">+ROUND(C42*$J$6/12,0)</f>
        <v>0</v>
      </c>
      <c r="F42" s="167"/>
      <c r="G42" s="162">
        <f t="shared" ref="G42:G73" si="6">IF(C42&lt;$J$5,C42,$J$5-E42)</f>
        <v>0</v>
      </c>
      <c r="H42" s="163"/>
      <c r="I42" s="164">
        <f t="shared" ref="I42:I73" si="7">G42*0.1</f>
        <v>0</v>
      </c>
      <c r="J42" s="165"/>
      <c r="K42" s="162">
        <f t="shared" ref="K42:K73" si="8">E42+G42</f>
        <v>0</v>
      </c>
      <c r="L42" s="163"/>
    </row>
    <row r="43" spans="1:12" ht="13.35" customHeight="1" x14ac:dyDescent="0.15">
      <c r="A43" s="168">
        <v>34</v>
      </c>
      <c r="B43" s="169"/>
      <c r="C43" s="162">
        <f t="shared" ref="C43:C74" si="9">+C42-G42</f>
        <v>0</v>
      </c>
      <c r="D43" s="163"/>
      <c r="E43" s="166">
        <f t="shared" si="5"/>
        <v>0</v>
      </c>
      <c r="F43" s="167"/>
      <c r="G43" s="162">
        <f t="shared" si="6"/>
        <v>0</v>
      </c>
      <c r="H43" s="163"/>
      <c r="I43" s="164">
        <f t="shared" si="7"/>
        <v>0</v>
      </c>
      <c r="J43" s="165"/>
      <c r="K43" s="162">
        <f t="shared" si="8"/>
        <v>0</v>
      </c>
      <c r="L43" s="163"/>
    </row>
    <row r="44" spans="1:12" ht="13.35" customHeight="1" x14ac:dyDescent="0.15">
      <c r="A44" s="168">
        <v>35</v>
      </c>
      <c r="B44" s="169"/>
      <c r="C44" s="162">
        <f t="shared" si="9"/>
        <v>0</v>
      </c>
      <c r="D44" s="163"/>
      <c r="E44" s="166">
        <f t="shared" si="5"/>
        <v>0</v>
      </c>
      <c r="F44" s="167"/>
      <c r="G44" s="162">
        <f t="shared" si="6"/>
        <v>0</v>
      </c>
      <c r="H44" s="163"/>
      <c r="I44" s="164">
        <f t="shared" si="7"/>
        <v>0</v>
      </c>
      <c r="J44" s="165"/>
      <c r="K44" s="162">
        <f t="shared" si="8"/>
        <v>0</v>
      </c>
      <c r="L44" s="163"/>
    </row>
    <row r="45" spans="1:12" ht="13.35" customHeight="1" x14ac:dyDescent="0.15">
      <c r="A45" s="168">
        <v>36</v>
      </c>
      <c r="B45" s="169"/>
      <c r="C45" s="162">
        <f t="shared" si="9"/>
        <v>0</v>
      </c>
      <c r="D45" s="163"/>
      <c r="E45" s="166">
        <f t="shared" si="5"/>
        <v>0</v>
      </c>
      <c r="F45" s="167"/>
      <c r="G45" s="162">
        <f t="shared" si="6"/>
        <v>0</v>
      </c>
      <c r="H45" s="163"/>
      <c r="I45" s="164">
        <f t="shared" si="7"/>
        <v>0</v>
      </c>
      <c r="J45" s="165"/>
      <c r="K45" s="162">
        <f t="shared" si="8"/>
        <v>0</v>
      </c>
      <c r="L45" s="163"/>
    </row>
    <row r="46" spans="1:12" ht="13.35" customHeight="1" x14ac:dyDescent="0.15">
      <c r="A46" s="168">
        <v>37</v>
      </c>
      <c r="B46" s="169"/>
      <c r="C46" s="162">
        <f t="shared" si="9"/>
        <v>0</v>
      </c>
      <c r="D46" s="163"/>
      <c r="E46" s="166">
        <f t="shared" si="5"/>
        <v>0</v>
      </c>
      <c r="F46" s="167"/>
      <c r="G46" s="162">
        <f t="shared" si="6"/>
        <v>0</v>
      </c>
      <c r="H46" s="163"/>
      <c r="I46" s="164">
        <f t="shared" si="7"/>
        <v>0</v>
      </c>
      <c r="J46" s="165"/>
      <c r="K46" s="162">
        <f t="shared" si="8"/>
        <v>0</v>
      </c>
      <c r="L46" s="163"/>
    </row>
    <row r="47" spans="1:12" ht="13.35" customHeight="1" x14ac:dyDescent="0.15">
      <c r="A47" s="168">
        <v>38</v>
      </c>
      <c r="B47" s="169"/>
      <c r="C47" s="162">
        <f t="shared" si="9"/>
        <v>0</v>
      </c>
      <c r="D47" s="163"/>
      <c r="E47" s="166">
        <f t="shared" si="5"/>
        <v>0</v>
      </c>
      <c r="F47" s="167"/>
      <c r="G47" s="162">
        <f t="shared" si="6"/>
        <v>0</v>
      </c>
      <c r="H47" s="163"/>
      <c r="I47" s="164">
        <f t="shared" si="7"/>
        <v>0</v>
      </c>
      <c r="J47" s="165"/>
      <c r="K47" s="162">
        <f t="shared" si="8"/>
        <v>0</v>
      </c>
      <c r="L47" s="163"/>
    </row>
    <row r="48" spans="1:12" ht="13.35" customHeight="1" x14ac:dyDescent="0.15">
      <c r="A48" s="168">
        <v>39</v>
      </c>
      <c r="B48" s="169"/>
      <c r="C48" s="162">
        <f t="shared" si="9"/>
        <v>0</v>
      </c>
      <c r="D48" s="163"/>
      <c r="E48" s="166">
        <f t="shared" si="5"/>
        <v>0</v>
      </c>
      <c r="F48" s="167"/>
      <c r="G48" s="162">
        <f t="shared" si="6"/>
        <v>0</v>
      </c>
      <c r="H48" s="163"/>
      <c r="I48" s="164">
        <f t="shared" si="7"/>
        <v>0</v>
      </c>
      <c r="J48" s="165"/>
      <c r="K48" s="162">
        <f t="shared" si="8"/>
        <v>0</v>
      </c>
      <c r="L48" s="163"/>
    </row>
    <row r="49" spans="1:12" ht="13.35" customHeight="1" x14ac:dyDescent="0.15">
      <c r="A49" s="168">
        <v>40</v>
      </c>
      <c r="B49" s="169"/>
      <c r="C49" s="162">
        <f t="shared" si="9"/>
        <v>0</v>
      </c>
      <c r="D49" s="163"/>
      <c r="E49" s="166">
        <f t="shared" si="5"/>
        <v>0</v>
      </c>
      <c r="F49" s="167"/>
      <c r="G49" s="162">
        <f t="shared" si="6"/>
        <v>0</v>
      </c>
      <c r="H49" s="163"/>
      <c r="I49" s="164">
        <f t="shared" si="7"/>
        <v>0</v>
      </c>
      <c r="J49" s="165"/>
      <c r="K49" s="162">
        <f t="shared" si="8"/>
        <v>0</v>
      </c>
      <c r="L49" s="163"/>
    </row>
    <row r="50" spans="1:12" ht="13.35" customHeight="1" x14ac:dyDescent="0.15">
      <c r="A50" s="168">
        <v>41</v>
      </c>
      <c r="B50" s="169"/>
      <c r="C50" s="162">
        <f t="shared" si="9"/>
        <v>0</v>
      </c>
      <c r="D50" s="163"/>
      <c r="E50" s="166">
        <f t="shared" si="5"/>
        <v>0</v>
      </c>
      <c r="F50" s="167"/>
      <c r="G50" s="162">
        <f t="shared" si="6"/>
        <v>0</v>
      </c>
      <c r="H50" s="163"/>
      <c r="I50" s="164">
        <f t="shared" si="7"/>
        <v>0</v>
      </c>
      <c r="J50" s="165"/>
      <c r="K50" s="162">
        <f t="shared" si="8"/>
        <v>0</v>
      </c>
      <c r="L50" s="163"/>
    </row>
    <row r="51" spans="1:12" ht="13.35" customHeight="1" x14ac:dyDescent="0.15">
      <c r="A51" s="168">
        <v>42</v>
      </c>
      <c r="B51" s="169"/>
      <c r="C51" s="162">
        <f t="shared" si="9"/>
        <v>0</v>
      </c>
      <c r="D51" s="163"/>
      <c r="E51" s="166">
        <f t="shared" si="5"/>
        <v>0</v>
      </c>
      <c r="F51" s="167"/>
      <c r="G51" s="162">
        <f t="shared" si="6"/>
        <v>0</v>
      </c>
      <c r="H51" s="163"/>
      <c r="I51" s="164">
        <f t="shared" si="7"/>
        <v>0</v>
      </c>
      <c r="J51" s="165"/>
      <c r="K51" s="162">
        <f t="shared" si="8"/>
        <v>0</v>
      </c>
      <c r="L51" s="163"/>
    </row>
    <row r="52" spans="1:12" ht="13.35" customHeight="1" x14ac:dyDescent="0.15">
      <c r="A52" s="168">
        <v>43</v>
      </c>
      <c r="B52" s="169"/>
      <c r="C52" s="162">
        <f t="shared" si="9"/>
        <v>0</v>
      </c>
      <c r="D52" s="163"/>
      <c r="E52" s="166">
        <f t="shared" si="5"/>
        <v>0</v>
      </c>
      <c r="F52" s="167"/>
      <c r="G52" s="162">
        <f t="shared" si="6"/>
        <v>0</v>
      </c>
      <c r="H52" s="163"/>
      <c r="I52" s="164">
        <f t="shared" si="7"/>
        <v>0</v>
      </c>
      <c r="J52" s="165"/>
      <c r="K52" s="162">
        <f t="shared" si="8"/>
        <v>0</v>
      </c>
      <c r="L52" s="163"/>
    </row>
    <row r="53" spans="1:12" ht="13.35" customHeight="1" x14ac:dyDescent="0.15">
      <c r="A53" s="168">
        <v>44</v>
      </c>
      <c r="B53" s="169"/>
      <c r="C53" s="162">
        <f t="shared" si="9"/>
        <v>0</v>
      </c>
      <c r="D53" s="163"/>
      <c r="E53" s="166">
        <f t="shared" si="5"/>
        <v>0</v>
      </c>
      <c r="F53" s="167"/>
      <c r="G53" s="162">
        <f t="shared" si="6"/>
        <v>0</v>
      </c>
      <c r="H53" s="163"/>
      <c r="I53" s="164">
        <f t="shared" si="7"/>
        <v>0</v>
      </c>
      <c r="J53" s="165"/>
      <c r="K53" s="162">
        <f t="shared" si="8"/>
        <v>0</v>
      </c>
      <c r="L53" s="163"/>
    </row>
    <row r="54" spans="1:12" ht="13.35" customHeight="1" x14ac:dyDescent="0.15">
      <c r="A54" s="168">
        <v>45</v>
      </c>
      <c r="B54" s="169"/>
      <c r="C54" s="162">
        <f t="shared" si="9"/>
        <v>0</v>
      </c>
      <c r="D54" s="163"/>
      <c r="E54" s="166">
        <f t="shared" si="5"/>
        <v>0</v>
      </c>
      <c r="F54" s="167"/>
      <c r="G54" s="162">
        <f t="shared" si="6"/>
        <v>0</v>
      </c>
      <c r="H54" s="163"/>
      <c r="I54" s="164">
        <f t="shared" si="7"/>
        <v>0</v>
      </c>
      <c r="J54" s="165"/>
      <c r="K54" s="162">
        <f t="shared" si="8"/>
        <v>0</v>
      </c>
      <c r="L54" s="163"/>
    </row>
    <row r="55" spans="1:12" ht="13.35" customHeight="1" x14ac:dyDescent="0.15">
      <c r="A55" s="168">
        <v>46</v>
      </c>
      <c r="B55" s="169"/>
      <c r="C55" s="162">
        <f t="shared" si="9"/>
        <v>0</v>
      </c>
      <c r="D55" s="163"/>
      <c r="E55" s="166">
        <f t="shared" si="5"/>
        <v>0</v>
      </c>
      <c r="F55" s="167"/>
      <c r="G55" s="162">
        <f t="shared" si="6"/>
        <v>0</v>
      </c>
      <c r="H55" s="163"/>
      <c r="I55" s="164">
        <f t="shared" si="7"/>
        <v>0</v>
      </c>
      <c r="J55" s="165"/>
      <c r="K55" s="162">
        <f t="shared" si="8"/>
        <v>0</v>
      </c>
      <c r="L55" s="163"/>
    </row>
    <row r="56" spans="1:12" ht="13.35" customHeight="1" x14ac:dyDescent="0.15">
      <c r="A56" s="168">
        <v>47</v>
      </c>
      <c r="B56" s="169"/>
      <c r="C56" s="162">
        <f t="shared" si="9"/>
        <v>0</v>
      </c>
      <c r="D56" s="163"/>
      <c r="E56" s="166">
        <f t="shared" si="5"/>
        <v>0</v>
      </c>
      <c r="F56" s="167"/>
      <c r="G56" s="162">
        <f t="shared" si="6"/>
        <v>0</v>
      </c>
      <c r="H56" s="163"/>
      <c r="I56" s="164">
        <f t="shared" si="7"/>
        <v>0</v>
      </c>
      <c r="J56" s="165"/>
      <c r="K56" s="162">
        <f t="shared" si="8"/>
        <v>0</v>
      </c>
      <c r="L56" s="163"/>
    </row>
    <row r="57" spans="1:12" ht="13.35" customHeight="1" x14ac:dyDescent="0.15">
      <c r="A57" s="168">
        <v>48</v>
      </c>
      <c r="B57" s="169"/>
      <c r="C57" s="162">
        <f t="shared" si="9"/>
        <v>0</v>
      </c>
      <c r="D57" s="163"/>
      <c r="E57" s="166">
        <f t="shared" si="5"/>
        <v>0</v>
      </c>
      <c r="F57" s="167"/>
      <c r="G57" s="162">
        <f t="shared" si="6"/>
        <v>0</v>
      </c>
      <c r="H57" s="163"/>
      <c r="I57" s="164">
        <f t="shared" si="7"/>
        <v>0</v>
      </c>
      <c r="J57" s="165"/>
      <c r="K57" s="162">
        <f t="shared" si="8"/>
        <v>0</v>
      </c>
      <c r="L57" s="163"/>
    </row>
    <row r="58" spans="1:12" ht="13.35" customHeight="1" x14ac:dyDescent="0.15">
      <c r="A58" s="168">
        <v>49</v>
      </c>
      <c r="B58" s="169"/>
      <c r="C58" s="162">
        <f t="shared" si="9"/>
        <v>0</v>
      </c>
      <c r="D58" s="163"/>
      <c r="E58" s="166">
        <f t="shared" si="5"/>
        <v>0</v>
      </c>
      <c r="F58" s="167"/>
      <c r="G58" s="162">
        <f t="shared" si="6"/>
        <v>0</v>
      </c>
      <c r="H58" s="163"/>
      <c r="I58" s="164">
        <f t="shared" si="7"/>
        <v>0</v>
      </c>
      <c r="J58" s="165"/>
      <c r="K58" s="162">
        <f t="shared" si="8"/>
        <v>0</v>
      </c>
      <c r="L58" s="163"/>
    </row>
    <row r="59" spans="1:12" ht="13.35" customHeight="1" x14ac:dyDescent="0.15">
      <c r="A59" s="168">
        <v>50</v>
      </c>
      <c r="B59" s="169"/>
      <c r="C59" s="162">
        <f t="shared" si="9"/>
        <v>0</v>
      </c>
      <c r="D59" s="163"/>
      <c r="E59" s="166">
        <f t="shared" si="5"/>
        <v>0</v>
      </c>
      <c r="F59" s="167"/>
      <c r="G59" s="162">
        <f t="shared" si="6"/>
        <v>0</v>
      </c>
      <c r="H59" s="163"/>
      <c r="I59" s="164">
        <f t="shared" si="7"/>
        <v>0</v>
      </c>
      <c r="J59" s="165"/>
      <c r="K59" s="162">
        <f t="shared" si="8"/>
        <v>0</v>
      </c>
      <c r="L59" s="163"/>
    </row>
    <row r="60" spans="1:12" ht="13.35" customHeight="1" x14ac:dyDescent="0.15">
      <c r="A60" s="168">
        <v>51</v>
      </c>
      <c r="B60" s="169"/>
      <c r="C60" s="162">
        <f t="shared" si="9"/>
        <v>0</v>
      </c>
      <c r="D60" s="163"/>
      <c r="E60" s="166">
        <f t="shared" si="5"/>
        <v>0</v>
      </c>
      <c r="F60" s="167"/>
      <c r="G60" s="162">
        <f t="shared" si="6"/>
        <v>0</v>
      </c>
      <c r="H60" s="163"/>
      <c r="I60" s="164">
        <f t="shared" si="7"/>
        <v>0</v>
      </c>
      <c r="J60" s="165"/>
      <c r="K60" s="162">
        <f t="shared" si="8"/>
        <v>0</v>
      </c>
      <c r="L60" s="163"/>
    </row>
    <row r="61" spans="1:12" ht="13.35" customHeight="1" x14ac:dyDescent="0.15">
      <c r="A61" s="168">
        <v>52</v>
      </c>
      <c r="B61" s="169"/>
      <c r="C61" s="162">
        <f t="shared" si="9"/>
        <v>0</v>
      </c>
      <c r="D61" s="163"/>
      <c r="E61" s="166">
        <f t="shared" si="5"/>
        <v>0</v>
      </c>
      <c r="F61" s="167"/>
      <c r="G61" s="162">
        <f t="shared" si="6"/>
        <v>0</v>
      </c>
      <c r="H61" s="163"/>
      <c r="I61" s="164">
        <f t="shared" si="7"/>
        <v>0</v>
      </c>
      <c r="J61" s="165"/>
      <c r="K61" s="162">
        <f t="shared" si="8"/>
        <v>0</v>
      </c>
      <c r="L61" s="163"/>
    </row>
    <row r="62" spans="1:12" ht="13.35" customHeight="1" x14ac:dyDescent="0.15">
      <c r="A62" s="168">
        <v>53</v>
      </c>
      <c r="B62" s="169"/>
      <c r="C62" s="162">
        <f t="shared" si="9"/>
        <v>0</v>
      </c>
      <c r="D62" s="163"/>
      <c r="E62" s="166">
        <f t="shared" si="5"/>
        <v>0</v>
      </c>
      <c r="F62" s="167"/>
      <c r="G62" s="162">
        <f t="shared" si="6"/>
        <v>0</v>
      </c>
      <c r="H62" s="163"/>
      <c r="I62" s="164">
        <f t="shared" si="7"/>
        <v>0</v>
      </c>
      <c r="J62" s="165"/>
      <c r="K62" s="162">
        <f t="shared" si="8"/>
        <v>0</v>
      </c>
      <c r="L62" s="163"/>
    </row>
    <row r="63" spans="1:12" ht="13.35" customHeight="1" x14ac:dyDescent="0.15">
      <c r="A63" s="168">
        <v>54</v>
      </c>
      <c r="B63" s="169"/>
      <c r="C63" s="162">
        <f t="shared" si="9"/>
        <v>0</v>
      </c>
      <c r="D63" s="163"/>
      <c r="E63" s="166">
        <f t="shared" si="5"/>
        <v>0</v>
      </c>
      <c r="F63" s="167"/>
      <c r="G63" s="162">
        <f t="shared" si="6"/>
        <v>0</v>
      </c>
      <c r="H63" s="163"/>
      <c r="I63" s="164">
        <f t="shared" si="7"/>
        <v>0</v>
      </c>
      <c r="J63" s="165"/>
      <c r="K63" s="162">
        <f t="shared" si="8"/>
        <v>0</v>
      </c>
      <c r="L63" s="163"/>
    </row>
    <row r="64" spans="1:12" ht="13.35" customHeight="1" x14ac:dyDescent="0.15">
      <c r="A64" s="168">
        <v>55</v>
      </c>
      <c r="B64" s="169"/>
      <c r="C64" s="162">
        <f t="shared" si="9"/>
        <v>0</v>
      </c>
      <c r="D64" s="163"/>
      <c r="E64" s="166">
        <f t="shared" si="5"/>
        <v>0</v>
      </c>
      <c r="F64" s="167"/>
      <c r="G64" s="162">
        <f t="shared" si="6"/>
        <v>0</v>
      </c>
      <c r="H64" s="163"/>
      <c r="I64" s="164">
        <f t="shared" si="7"/>
        <v>0</v>
      </c>
      <c r="J64" s="165"/>
      <c r="K64" s="162">
        <f t="shared" si="8"/>
        <v>0</v>
      </c>
      <c r="L64" s="163"/>
    </row>
    <row r="65" spans="1:12" ht="13.35" customHeight="1" x14ac:dyDescent="0.15">
      <c r="A65" s="168">
        <v>56</v>
      </c>
      <c r="B65" s="169"/>
      <c r="C65" s="162">
        <f t="shared" si="9"/>
        <v>0</v>
      </c>
      <c r="D65" s="163"/>
      <c r="E65" s="166">
        <f t="shared" si="5"/>
        <v>0</v>
      </c>
      <c r="F65" s="167"/>
      <c r="G65" s="162">
        <f t="shared" si="6"/>
        <v>0</v>
      </c>
      <c r="H65" s="163"/>
      <c r="I65" s="164">
        <f t="shared" si="7"/>
        <v>0</v>
      </c>
      <c r="J65" s="165"/>
      <c r="K65" s="162">
        <f t="shared" si="8"/>
        <v>0</v>
      </c>
      <c r="L65" s="163"/>
    </row>
    <row r="66" spans="1:12" ht="13.35" customHeight="1" x14ac:dyDescent="0.15">
      <c r="A66" s="168">
        <v>57</v>
      </c>
      <c r="B66" s="169"/>
      <c r="C66" s="162">
        <f t="shared" si="9"/>
        <v>0</v>
      </c>
      <c r="D66" s="163"/>
      <c r="E66" s="166">
        <f t="shared" si="5"/>
        <v>0</v>
      </c>
      <c r="F66" s="167"/>
      <c r="G66" s="162">
        <f t="shared" si="6"/>
        <v>0</v>
      </c>
      <c r="H66" s="163"/>
      <c r="I66" s="164">
        <f t="shared" si="7"/>
        <v>0</v>
      </c>
      <c r="J66" s="165"/>
      <c r="K66" s="162">
        <f t="shared" si="8"/>
        <v>0</v>
      </c>
      <c r="L66" s="163"/>
    </row>
    <row r="67" spans="1:12" ht="13.35" customHeight="1" x14ac:dyDescent="0.15">
      <c r="A67" s="168">
        <v>58</v>
      </c>
      <c r="B67" s="169"/>
      <c r="C67" s="162">
        <f t="shared" si="9"/>
        <v>0</v>
      </c>
      <c r="D67" s="163"/>
      <c r="E67" s="166">
        <f t="shared" si="5"/>
        <v>0</v>
      </c>
      <c r="F67" s="167"/>
      <c r="G67" s="162">
        <f t="shared" si="6"/>
        <v>0</v>
      </c>
      <c r="H67" s="163"/>
      <c r="I67" s="164">
        <f t="shared" si="7"/>
        <v>0</v>
      </c>
      <c r="J67" s="165"/>
      <c r="K67" s="162">
        <f t="shared" si="8"/>
        <v>0</v>
      </c>
      <c r="L67" s="163"/>
    </row>
    <row r="68" spans="1:12" ht="13.35" customHeight="1" x14ac:dyDescent="0.15">
      <c r="A68" s="168">
        <v>59</v>
      </c>
      <c r="B68" s="169"/>
      <c r="C68" s="162">
        <f t="shared" si="9"/>
        <v>0</v>
      </c>
      <c r="D68" s="163"/>
      <c r="E68" s="166">
        <f t="shared" si="5"/>
        <v>0</v>
      </c>
      <c r="F68" s="167"/>
      <c r="G68" s="162">
        <f t="shared" si="6"/>
        <v>0</v>
      </c>
      <c r="H68" s="163"/>
      <c r="I68" s="164">
        <f t="shared" si="7"/>
        <v>0</v>
      </c>
      <c r="J68" s="165"/>
      <c r="K68" s="162">
        <f t="shared" si="8"/>
        <v>0</v>
      </c>
      <c r="L68" s="163"/>
    </row>
    <row r="69" spans="1:12" ht="13.35" customHeight="1" x14ac:dyDescent="0.15">
      <c r="A69" s="168">
        <v>60</v>
      </c>
      <c r="B69" s="169"/>
      <c r="C69" s="162">
        <f t="shared" si="9"/>
        <v>0</v>
      </c>
      <c r="D69" s="163"/>
      <c r="E69" s="166">
        <f t="shared" si="5"/>
        <v>0</v>
      </c>
      <c r="F69" s="167"/>
      <c r="G69" s="162">
        <f t="shared" si="6"/>
        <v>0</v>
      </c>
      <c r="H69" s="163"/>
      <c r="I69" s="164">
        <f t="shared" si="7"/>
        <v>0</v>
      </c>
      <c r="J69" s="165"/>
      <c r="K69" s="162">
        <f t="shared" si="8"/>
        <v>0</v>
      </c>
      <c r="L69" s="163"/>
    </row>
    <row r="70" spans="1:12" ht="13.35" customHeight="1" x14ac:dyDescent="0.15">
      <c r="A70" s="168">
        <v>61</v>
      </c>
      <c r="B70" s="169"/>
      <c r="C70" s="162">
        <f t="shared" si="9"/>
        <v>0</v>
      </c>
      <c r="D70" s="163"/>
      <c r="E70" s="166">
        <f t="shared" si="5"/>
        <v>0</v>
      </c>
      <c r="F70" s="167"/>
      <c r="G70" s="162">
        <f t="shared" si="6"/>
        <v>0</v>
      </c>
      <c r="H70" s="163"/>
      <c r="I70" s="164">
        <f t="shared" si="7"/>
        <v>0</v>
      </c>
      <c r="J70" s="165"/>
      <c r="K70" s="162">
        <f t="shared" si="8"/>
        <v>0</v>
      </c>
      <c r="L70" s="163"/>
    </row>
    <row r="71" spans="1:12" ht="13.35" customHeight="1" x14ac:dyDescent="0.15">
      <c r="A71" s="168">
        <v>62</v>
      </c>
      <c r="B71" s="169"/>
      <c r="C71" s="162">
        <f t="shared" si="9"/>
        <v>0</v>
      </c>
      <c r="D71" s="163"/>
      <c r="E71" s="166">
        <f t="shared" si="5"/>
        <v>0</v>
      </c>
      <c r="F71" s="167"/>
      <c r="G71" s="162">
        <f t="shared" si="6"/>
        <v>0</v>
      </c>
      <c r="H71" s="163"/>
      <c r="I71" s="164">
        <f t="shared" si="7"/>
        <v>0</v>
      </c>
      <c r="J71" s="165"/>
      <c r="K71" s="162">
        <f t="shared" si="8"/>
        <v>0</v>
      </c>
      <c r="L71" s="163"/>
    </row>
    <row r="72" spans="1:12" ht="13.35" customHeight="1" x14ac:dyDescent="0.15">
      <c r="A72" s="168">
        <v>63</v>
      </c>
      <c r="B72" s="169"/>
      <c r="C72" s="162">
        <f t="shared" si="9"/>
        <v>0</v>
      </c>
      <c r="D72" s="163"/>
      <c r="E72" s="166">
        <f t="shared" si="5"/>
        <v>0</v>
      </c>
      <c r="F72" s="167"/>
      <c r="G72" s="162">
        <f t="shared" si="6"/>
        <v>0</v>
      </c>
      <c r="H72" s="163"/>
      <c r="I72" s="164">
        <f t="shared" si="7"/>
        <v>0</v>
      </c>
      <c r="J72" s="165"/>
      <c r="K72" s="162">
        <f t="shared" si="8"/>
        <v>0</v>
      </c>
      <c r="L72" s="163"/>
    </row>
    <row r="73" spans="1:12" ht="13.35" customHeight="1" x14ac:dyDescent="0.15">
      <c r="A73" s="168">
        <v>64</v>
      </c>
      <c r="B73" s="169"/>
      <c r="C73" s="162">
        <f t="shared" si="9"/>
        <v>0</v>
      </c>
      <c r="D73" s="163"/>
      <c r="E73" s="166">
        <f t="shared" si="5"/>
        <v>0</v>
      </c>
      <c r="F73" s="167"/>
      <c r="G73" s="162">
        <f t="shared" si="6"/>
        <v>0</v>
      </c>
      <c r="H73" s="163"/>
      <c r="I73" s="164">
        <f t="shared" si="7"/>
        <v>0</v>
      </c>
      <c r="J73" s="165"/>
      <c r="K73" s="162">
        <f t="shared" si="8"/>
        <v>0</v>
      </c>
      <c r="L73" s="163"/>
    </row>
    <row r="74" spans="1:12" ht="13.35" customHeight="1" x14ac:dyDescent="0.15">
      <c r="A74" s="168">
        <v>65</v>
      </c>
      <c r="B74" s="169"/>
      <c r="C74" s="162">
        <f t="shared" si="9"/>
        <v>0</v>
      </c>
      <c r="D74" s="163"/>
      <c r="E74" s="166">
        <f t="shared" ref="E74:E105" si="10">+ROUND(C74*$J$6/12,0)</f>
        <v>0</v>
      </c>
      <c r="F74" s="167"/>
      <c r="G74" s="162">
        <f t="shared" ref="G74:G105" si="11">IF(C74&lt;$J$5,C74,$J$5-E74)</f>
        <v>0</v>
      </c>
      <c r="H74" s="163"/>
      <c r="I74" s="164">
        <f t="shared" ref="I74:I105" si="12">G74*0.1</f>
        <v>0</v>
      </c>
      <c r="J74" s="165"/>
      <c r="K74" s="162">
        <f t="shared" ref="K74:K105" si="13">E74+G74</f>
        <v>0</v>
      </c>
      <c r="L74" s="163"/>
    </row>
    <row r="75" spans="1:12" ht="13.35" customHeight="1" x14ac:dyDescent="0.15">
      <c r="A75" s="168">
        <v>66</v>
      </c>
      <c r="B75" s="169"/>
      <c r="C75" s="162">
        <f t="shared" ref="C75:C106" si="14">+C74-G74</f>
        <v>0</v>
      </c>
      <c r="D75" s="163"/>
      <c r="E75" s="166">
        <f t="shared" si="10"/>
        <v>0</v>
      </c>
      <c r="F75" s="167"/>
      <c r="G75" s="162">
        <f t="shared" si="11"/>
        <v>0</v>
      </c>
      <c r="H75" s="163"/>
      <c r="I75" s="164">
        <f t="shared" si="12"/>
        <v>0</v>
      </c>
      <c r="J75" s="165"/>
      <c r="K75" s="162">
        <f t="shared" si="13"/>
        <v>0</v>
      </c>
      <c r="L75" s="163"/>
    </row>
    <row r="76" spans="1:12" ht="13.35" customHeight="1" x14ac:dyDescent="0.15">
      <c r="A76" s="168">
        <v>67</v>
      </c>
      <c r="B76" s="169"/>
      <c r="C76" s="162">
        <f t="shared" si="14"/>
        <v>0</v>
      </c>
      <c r="D76" s="163"/>
      <c r="E76" s="166">
        <f t="shared" si="10"/>
        <v>0</v>
      </c>
      <c r="F76" s="167"/>
      <c r="G76" s="162">
        <f t="shared" si="11"/>
        <v>0</v>
      </c>
      <c r="H76" s="163"/>
      <c r="I76" s="164">
        <f t="shared" si="12"/>
        <v>0</v>
      </c>
      <c r="J76" s="165"/>
      <c r="K76" s="162">
        <f t="shared" si="13"/>
        <v>0</v>
      </c>
      <c r="L76" s="163"/>
    </row>
    <row r="77" spans="1:12" ht="13.35" customHeight="1" x14ac:dyDescent="0.15">
      <c r="A77" s="168">
        <v>68</v>
      </c>
      <c r="B77" s="169"/>
      <c r="C77" s="162">
        <f t="shared" si="14"/>
        <v>0</v>
      </c>
      <c r="D77" s="163"/>
      <c r="E77" s="166">
        <f t="shared" si="10"/>
        <v>0</v>
      </c>
      <c r="F77" s="167"/>
      <c r="G77" s="162">
        <f t="shared" si="11"/>
        <v>0</v>
      </c>
      <c r="H77" s="163"/>
      <c r="I77" s="164">
        <f t="shared" si="12"/>
        <v>0</v>
      </c>
      <c r="J77" s="165"/>
      <c r="K77" s="162">
        <f t="shared" si="13"/>
        <v>0</v>
      </c>
      <c r="L77" s="163"/>
    </row>
    <row r="78" spans="1:12" ht="13.35" customHeight="1" x14ac:dyDescent="0.15">
      <c r="A78" s="168">
        <v>69</v>
      </c>
      <c r="B78" s="169"/>
      <c r="C78" s="162">
        <f t="shared" si="14"/>
        <v>0</v>
      </c>
      <c r="D78" s="163"/>
      <c r="E78" s="166">
        <f t="shared" si="10"/>
        <v>0</v>
      </c>
      <c r="F78" s="167"/>
      <c r="G78" s="162">
        <f t="shared" si="11"/>
        <v>0</v>
      </c>
      <c r="H78" s="163"/>
      <c r="I78" s="164">
        <f t="shared" si="12"/>
        <v>0</v>
      </c>
      <c r="J78" s="165"/>
      <c r="K78" s="162">
        <f t="shared" si="13"/>
        <v>0</v>
      </c>
      <c r="L78" s="163"/>
    </row>
    <row r="79" spans="1:12" ht="13.35" customHeight="1" x14ac:dyDescent="0.15">
      <c r="A79" s="168">
        <v>70</v>
      </c>
      <c r="B79" s="169"/>
      <c r="C79" s="162">
        <f t="shared" si="14"/>
        <v>0</v>
      </c>
      <c r="D79" s="163"/>
      <c r="E79" s="166">
        <f t="shared" si="10"/>
        <v>0</v>
      </c>
      <c r="F79" s="167"/>
      <c r="G79" s="162">
        <f t="shared" si="11"/>
        <v>0</v>
      </c>
      <c r="H79" s="163"/>
      <c r="I79" s="164">
        <f t="shared" si="12"/>
        <v>0</v>
      </c>
      <c r="J79" s="165"/>
      <c r="K79" s="162">
        <f t="shared" si="13"/>
        <v>0</v>
      </c>
      <c r="L79" s="163"/>
    </row>
    <row r="80" spans="1:12" ht="13.35" customHeight="1" x14ac:dyDescent="0.15">
      <c r="A80" s="168">
        <v>71</v>
      </c>
      <c r="B80" s="169"/>
      <c r="C80" s="162">
        <f t="shared" si="14"/>
        <v>0</v>
      </c>
      <c r="D80" s="163"/>
      <c r="E80" s="166">
        <f t="shared" si="10"/>
        <v>0</v>
      </c>
      <c r="F80" s="167"/>
      <c r="G80" s="162">
        <f t="shared" si="11"/>
        <v>0</v>
      </c>
      <c r="H80" s="163"/>
      <c r="I80" s="164">
        <f t="shared" si="12"/>
        <v>0</v>
      </c>
      <c r="J80" s="165"/>
      <c r="K80" s="162">
        <f t="shared" si="13"/>
        <v>0</v>
      </c>
      <c r="L80" s="163"/>
    </row>
    <row r="81" spans="1:12" ht="13.35" customHeight="1" x14ac:dyDescent="0.15">
      <c r="A81" s="168">
        <v>72</v>
      </c>
      <c r="B81" s="169"/>
      <c r="C81" s="162">
        <f t="shared" si="14"/>
        <v>0</v>
      </c>
      <c r="D81" s="163"/>
      <c r="E81" s="166">
        <f t="shared" si="10"/>
        <v>0</v>
      </c>
      <c r="F81" s="167"/>
      <c r="G81" s="162">
        <f t="shared" si="11"/>
        <v>0</v>
      </c>
      <c r="H81" s="163"/>
      <c r="I81" s="164">
        <f t="shared" si="12"/>
        <v>0</v>
      </c>
      <c r="J81" s="165"/>
      <c r="K81" s="162">
        <f t="shared" si="13"/>
        <v>0</v>
      </c>
      <c r="L81" s="163"/>
    </row>
    <row r="82" spans="1:12" ht="13.35" customHeight="1" x14ac:dyDescent="0.15">
      <c r="A82" s="168">
        <v>73</v>
      </c>
      <c r="B82" s="169"/>
      <c r="C82" s="162">
        <f t="shared" si="14"/>
        <v>0</v>
      </c>
      <c r="D82" s="163"/>
      <c r="E82" s="166">
        <f t="shared" si="10"/>
        <v>0</v>
      </c>
      <c r="F82" s="167"/>
      <c r="G82" s="162">
        <f t="shared" si="11"/>
        <v>0</v>
      </c>
      <c r="H82" s="163"/>
      <c r="I82" s="164">
        <f t="shared" si="12"/>
        <v>0</v>
      </c>
      <c r="J82" s="165"/>
      <c r="K82" s="162">
        <f t="shared" si="13"/>
        <v>0</v>
      </c>
      <c r="L82" s="163"/>
    </row>
    <row r="83" spans="1:12" ht="13.35" customHeight="1" x14ac:dyDescent="0.15">
      <c r="A83" s="168">
        <v>74</v>
      </c>
      <c r="B83" s="169"/>
      <c r="C83" s="162">
        <f t="shared" si="14"/>
        <v>0</v>
      </c>
      <c r="D83" s="163"/>
      <c r="E83" s="166">
        <f t="shared" si="10"/>
        <v>0</v>
      </c>
      <c r="F83" s="167"/>
      <c r="G83" s="162">
        <f t="shared" si="11"/>
        <v>0</v>
      </c>
      <c r="H83" s="163"/>
      <c r="I83" s="164">
        <f t="shared" si="12"/>
        <v>0</v>
      </c>
      <c r="J83" s="165"/>
      <c r="K83" s="162">
        <f t="shared" si="13"/>
        <v>0</v>
      </c>
      <c r="L83" s="163"/>
    </row>
    <row r="84" spans="1:12" ht="13.35" customHeight="1" x14ac:dyDescent="0.15">
      <c r="A84" s="168">
        <v>75</v>
      </c>
      <c r="B84" s="169"/>
      <c r="C84" s="162">
        <f t="shared" si="14"/>
        <v>0</v>
      </c>
      <c r="D84" s="163"/>
      <c r="E84" s="166">
        <f t="shared" si="10"/>
        <v>0</v>
      </c>
      <c r="F84" s="167"/>
      <c r="G84" s="162">
        <f t="shared" si="11"/>
        <v>0</v>
      </c>
      <c r="H84" s="163"/>
      <c r="I84" s="164">
        <f t="shared" si="12"/>
        <v>0</v>
      </c>
      <c r="J84" s="165"/>
      <c r="K84" s="162">
        <f t="shared" si="13"/>
        <v>0</v>
      </c>
      <c r="L84" s="163"/>
    </row>
    <row r="85" spans="1:12" ht="13.35" customHeight="1" x14ac:dyDescent="0.15">
      <c r="A85" s="168">
        <v>76</v>
      </c>
      <c r="B85" s="169"/>
      <c r="C85" s="162">
        <f t="shared" si="14"/>
        <v>0</v>
      </c>
      <c r="D85" s="163"/>
      <c r="E85" s="166">
        <f t="shared" si="10"/>
        <v>0</v>
      </c>
      <c r="F85" s="167"/>
      <c r="G85" s="162">
        <f t="shared" si="11"/>
        <v>0</v>
      </c>
      <c r="H85" s="163"/>
      <c r="I85" s="164">
        <f t="shared" si="12"/>
        <v>0</v>
      </c>
      <c r="J85" s="165"/>
      <c r="K85" s="162">
        <f t="shared" si="13"/>
        <v>0</v>
      </c>
      <c r="L85" s="163"/>
    </row>
    <row r="86" spans="1:12" ht="13.35" customHeight="1" x14ac:dyDescent="0.15">
      <c r="A86" s="168">
        <v>77</v>
      </c>
      <c r="B86" s="169"/>
      <c r="C86" s="162">
        <f t="shared" si="14"/>
        <v>0</v>
      </c>
      <c r="D86" s="163"/>
      <c r="E86" s="166">
        <f t="shared" si="10"/>
        <v>0</v>
      </c>
      <c r="F86" s="167"/>
      <c r="G86" s="162">
        <f t="shared" si="11"/>
        <v>0</v>
      </c>
      <c r="H86" s="163"/>
      <c r="I86" s="164">
        <f t="shared" si="12"/>
        <v>0</v>
      </c>
      <c r="J86" s="165"/>
      <c r="K86" s="162">
        <f t="shared" si="13"/>
        <v>0</v>
      </c>
      <c r="L86" s="163"/>
    </row>
    <row r="87" spans="1:12" ht="13.35" customHeight="1" x14ac:dyDescent="0.15">
      <c r="A87" s="168">
        <v>78</v>
      </c>
      <c r="B87" s="169"/>
      <c r="C87" s="162">
        <f t="shared" si="14"/>
        <v>0</v>
      </c>
      <c r="D87" s="163"/>
      <c r="E87" s="166">
        <f t="shared" si="10"/>
        <v>0</v>
      </c>
      <c r="F87" s="167"/>
      <c r="G87" s="162">
        <f t="shared" si="11"/>
        <v>0</v>
      </c>
      <c r="H87" s="163"/>
      <c r="I87" s="164">
        <f t="shared" si="12"/>
        <v>0</v>
      </c>
      <c r="J87" s="165"/>
      <c r="K87" s="162">
        <f t="shared" si="13"/>
        <v>0</v>
      </c>
      <c r="L87" s="163"/>
    </row>
    <row r="88" spans="1:12" ht="13.35" customHeight="1" x14ac:dyDescent="0.15">
      <c r="A88" s="168">
        <v>79</v>
      </c>
      <c r="B88" s="169"/>
      <c r="C88" s="162">
        <f t="shared" si="14"/>
        <v>0</v>
      </c>
      <c r="D88" s="163"/>
      <c r="E88" s="166">
        <f t="shared" si="10"/>
        <v>0</v>
      </c>
      <c r="F88" s="167"/>
      <c r="G88" s="162">
        <f t="shared" si="11"/>
        <v>0</v>
      </c>
      <c r="H88" s="163"/>
      <c r="I88" s="164">
        <f t="shared" si="12"/>
        <v>0</v>
      </c>
      <c r="J88" s="165"/>
      <c r="K88" s="162">
        <f t="shared" si="13"/>
        <v>0</v>
      </c>
      <c r="L88" s="163"/>
    </row>
    <row r="89" spans="1:12" ht="13.35" customHeight="1" x14ac:dyDescent="0.15">
      <c r="A89" s="168">
        <v>80</v>
      </c>
      <c r="B89" s="169"/>
      <c r="C89" s="162">
        <f t="shared" si="14"/>
        <v>0</v>
      </c>
      <c r="D89" s="163"/>
      <c r="E89" s="166">
        <f t="shared" si="10"/>
        <v>0</v>
      </c>
      <c r="F89" s="167"/>
      <c r="G89" s="162">
        <f t="shared" si="11"/>
        <v>0</v>
      </c>
      <c r="H89" s="163"/>
      <c r="I89" s="164">
        <f t="shared" si="12"/>
        <v>0</v>
      </c>
      <c r="J89" s="165"/>
      <c r="K89" s="162">
        <f t="shared" si="13"/>
        <v>0</v>
      </c>
      <c r="L89" s="163"/>
    </row>
    <row r="90" spans="1:12" ht="13.35" customHeight="1" x14ac:dyDescent="0.15">
      <c r="A90" s="168">
        <v>81</v>
      </c>
      <c r="B90" s="169"/>
      <c r="C90" s="162">
        <f t="shared" si="14"/>
        <v>0</v>
      </c>
      <c r="D90" s="163"/>
      <c r="E90" s="166">
        <f t="shared" si="10"/>
        <v>0</v>
      </c>
      <c r="F90" s="167"/>
      <c r="G90" s="162">
        <f t="shared" si="11"/>
        <v>0</v>
      </c>
      <c r="H90" s="163"/>
      <c r="I90" s="164">
        <f t="shared" si="12"/>
        <v>0</v>
      </c>
      <c r="J90" s="165"/>
      <c r="K90" s="162">
        <f t="shared" si="13"/>
        <v>0</v>
      </c>
      <c r="L90" s="163"/>
    </row>
    <row r="91" spans="1:12" ht="13.35" customHeight="1" x14ac:dyDescent="0.15">
      <c r="A91" s="168">
        <v>82</v>
      </c>
      <c r="B91" s="169"/>
      <c r="C91" s="162">
        <f t="shared" si="14"/>
        <v>0</v>
      </c>
      <c r="D91" s="163"/>
      <c r="E91" s="166">
        <f t="shared" si="10"/>
        <v>0</v>
      </c>
      <c r="F91" s="167"/>
      <c r="G91" s="162">
        <f t="shared" si="11"/>
        <v>0</v>
      </c>
      <c r="H91" s="163"/>
      <c r="I91" s="164">
        <f t="shared" si="12"/>
        <v>0</v>
      </c>
      <c r="J91" s="165"/>
      <c r="K91" s="162">
        <f t="shared" si="13"/>
        <v>0</v>
      </c>
      <c r="L91" s="163"/>
    </row>
    <row r="92" spans="1:12" ht="13.35" customHeight="1" x14ac:dyDescent="0.15">
      <c r="A92" s="168">
        <v>83</v>
      </c>
      <c r="B92" s="169"/>
      <c r="C92" s="162">
        <f t="shared" si="14"/>
        <v>0</v>
      </c>
      <c r="D92" s="163"/>
      <c r="E92" s="166">
        <f t="shared" si="10"/>
        <v>0</v>
      </c>
      <c r="F92" s="167"/>
      <c r="G92" s="162">
        <f t="shared" si="11"/>
        <v>0</v>
      </c>
      <c r="H92" s="163"/>
      <c r="I92" s="164">
        <f t="shared" si="12"/>
        <v>0</v>
      </c>
      <c r="J92" s="165"/>
      <c r="K92" s="162">
        <f t="shared" si="13"/>
        <v>0</v>
      </c>
      <c r="L92" s="163"/>
    </row>
    <row r="93" spans="1:12" ht="13.35" customHeight="1" x14ac:dyDescent="0.15">
      <c r="A93" s="168">
        <v>84</v>
      </c>
      <c r="B93" s="169"/>
      <c r="C93" s="162">
        <f t="shared" si="14"/>
        <v>0</v>
      </c>
      <c r="D93" s="163"/>
      <c r="E93" s="166">
        <f t="shared" si="10"/>
        <v>0</v>
      </c>
      <c r="F93" s="167"/>
      <c r="G93" s="162">
        <f t="shared" si="11"/>
        <v>0</v>
      </c>
      <c r="H93" s="163"/>
      <c r="I93" s="164">
        <f t="shared" si="12"/>
        <v>0</v>
      </c>
      <c r="J93" s="165"/>
      <c r="K93" s="162">
        <f t="shared" si="13"/>
        <v>0</v>
      </c>
      <c r="L93" s="163"/>
    </row>
    <row r="94" spans="1:12" ht="13.35" customHeight="1" x14ac:dyDescent="0.15">
      <c r="A94" s="168">
        <v>85</v>
      </c>
      <c r="B94" s="169"/>
      <c r="C94" s="162">
        <f t="shared" si="14"/>
        <v>0</v>
      </c>
      <c r="D94" s="163"/>
      <c r="E94" s="166">
        <f t="shared" si="10"/>
        <v>0</v>
      </c>
      <c r="F94" s="167"/>
      <c r="G94" s="162">
        <f t="shared" si="11"/>
        <v>0</v>
      </c>
      <c r="H94" s="163"/>
      <c r="I94" s="164">
        <f t="shared" si="12"/>
        <v>0</v>
      </c>
      <c r="J94" s="165"/>
      <c r="K94" s="162">
        <f t="shared" si="13"/>
        <v>0</v>
      </c>
      <c r="L94" s="163"/>
    </row>
    <row r="95" spans="1:12" ht="13.35" customHeight="1" x14ac:dyDescent="0.15">
      <c r="A95" s="168">
        <v>86</v>
      </c>
      <c r="B95" s="169"/>
      <c r="C95" s="162">
        <f t="shared" si="14"/>
        <v>0</v>
      </c>
      <c r="D95" s="163"/>
      <c r="E95" s="166">
        <f t="shared" si="10"/>
        <v>0</v>
      </c>
      <c r="F95" s="167"/>
      <c r="G95" s="162">
        <f t="shared" si="11"/>
        <v>0</v>
      </c>
      <c r="H95" s="163"/>
      <c r="I95" s="164">
        <f t="shared" si="12"/>
        <v>0</v>
      </c>
      <c r="J95" s="165"/>
      <c r="K95" s="162">
        <f t="shared" si="13"/>
        <v>0</v>
      </c>
      <c r="L95" s="163"/>
    </row>
    <row r="96" spans="1:12" ht="13.35" customHeight="1" x14ac:dyDescent="0.15">
      <c r="A96" s="168">
        <v>87</v>
      </c>
      <c r="B96" s="169"/>
      <c r="C96" s="162">
        <f t="shared" si="14"/>
        <v>0</v>
      </c>
      <c r="D96" s="163"/>
      <c r="E96" s="166">
        <f t="shared" si="10"/>
        <v>0</v>
      </c>
      <c r="F96" s="167"/>
      <c r="G96" s="162">
        <f t="shared" si="11"/>
        <v>0</v>
      </c>
      <c r="H96" s="163"/>
      <c r="I96" s="164">
        <f t="shared" si="12"/>
        <v>0</v>
      </c>
      <c r="J96" s="165"/>
      <c r="K96" s="162">
        <f t="shared" si="13"/>
        <v>0</v>
      </c>
      <c r="L96" s="163"/>
    </row>
    <row r="97" spans="1:12" ht="13.35" customHeight="1" x14ac:dyDescent="0.15">
      <c r="A97" s="168">
        <v>88</v>
      </c>
      <c r="B97" s="169"/>
      <c r="C97" s="162">
        <f t="shared" si="14"/>
        <v>0</v>
      </c>
      <c r="D97" s="163"/>
      <c r="E97" s="166">
        <f t="shared" si="10"/>
        <v>0</v>
      </c>
      <c r="F97" s="167"/>
      <c r="G97" s="162">
        <f t="shared" si="11"/>
        <v>0</v>
      </c>
      <c r="H97" s="163"/>
      <c r="I97" s="164">
        <f t="shared" si="12"/>
        <v>0</v>
      </c>
      <c r="J97" s="165"/>
      <c r="K97" s="162">
        <f t="shared" si="13"/>
        <v>0</v>
      </c>
      <c r="L97" s="163"/>
    </row>
    <row r="98" spans="1:12" ht="13.35" customHeight="1" x14ac:dyDescent="0.15">
      <c r="A98" s="168">
        <v>89</v>
      </c>
      <c r="B98" s="169"/>
      <c r="C98" s="162">
        <f t="shared" si="14"/>
        <v>0</v>
      </c>
      <c r="D98" s="163"/>
      <c r="E98" s="166">
        <f t="shared" si="10"/>
        <v>0</v>
      </c>
      <c r="F98" s="167"/>
      <c r="G98" s="162">
        <f t="shared" si="11"/>
        <v>0</v>
      </c>
      <c r="H98" s="163"/>
      <c r="I98" s="164">
        <f t="shared" si="12"/>
        <v>0</v>
      </c>
      <c r="J98" s="165"/>
      <c r="K98" s="162">
        <f t="shared" si="13"/>
        <v>0</v>
      </c>
      <c r="L98" s="163"/>
    </row>
    <row r="99" spans="1:12" ht="13.35" customHeight="1" x14ac:dyDescent="0.15">
      <c r="A99" s="168">
        <v>90</v>
      </c>
      <c r="B99" s="169"/>
      <c r="C99" s="162">
        <f t="shared" si="14"/>
        <v>0</v>
      </c>
      <c r="D99" s="163"/>
      <c r="E99" s="166">
        <f t="shared" si="10"/>
        <v>0</v>
      </c>
      <c r="F99" s="167"/>
      <c r="G99" s="162">
        <f t="shared" si="11"/>
        <v>0</v>
      </c>
      <c r="H99" s="163"/>
      <c r="I99" s="164">
        <f t="shared" si="12"/>
        <v>0</v>
      </c>
      <c r="J99" s="165"/>
      <c r="K99" s="162">
        <f t="shared" si="13"/>
        <v>0</v>
      </c>
      <c r="L99" s="163"/>
    </row>
    <row r="100" spans="1:12" ht="13.35" customHeight="1" x14ac:dyDescent="0.15">
      <c r="A100" s="168">
        <v>91</v>
      </c>
      <c r="B100" s="169"/>
      <c r="C100" s="162">
        <f t="shared" si="14"/>
        <v>0</v>
      </c>
      <c r="D100" s="163"/>
      <c r="E100" s="166">
        <f t="shared" si="10"/>
        <v>0</v>
      </c>
      <c r="F100" s="167"/>
      <c r="G100" s="162">
        <f t="shared" si="11"/>
        <v>0</v>
      </c>
      <c r="H100" s="163"/>
      <c r="I100" s="164">
        <f t="shared" si="12"/>
        <v>0</v>
      </c>
      <c r="J100" s="165"/>
      <c r="K100" s="162">
        <f t="shared" si="13"/>
        <v>0</v>
      </c>
      <c r="L100" s="163"/>
    </row>
    <row r="101" spans="1:12" ht="13.35" customHeight="1" x14ac:dyDescent="0.15">
      <c r="A101" s="168">
        <v>92</v>
      </c>
      <c r="B101" s="169"/>
      <c r="C101" s="162">
        <f t="shared" si="14"/>
        <v>0</v>
      </c>
      <c r="D101" s="163"/>
      <c r="E101" s="166">
        <f t="shared" si="10"/>
        <v>0</v>
      </c>
      <c r="F101" s="167"/>
      <c r="G101" s="162">
        <f t="shared" si="11"/>
        <v>0</v>
      </c>
      <c r="H101" s="163"/>
      <c r="I101" s="164">
        <f t="shared" si="12"/>
        <v>0</v>
      </c>
      <c r="J101" s="165"/>
      <c r="K101" s="162">
        <f t="shared" si="13"/>
        <v>0</v>
      </c>
      <c r="L101" s="163"/>
    </row>
    <row r="102" spans="1:12" ht="13.35" customHeight="1" x14ac:dyDescent="0.15">
      <c r="A102" s="168">
        <v>93</v>
      </c>
      <c r="B102" s="169"/>
      <c r="C102" s="162">
        <f t="shared" si="14"/>
        <v>0</v>
      </c>
      <c r="D102" s="163"/>
      <c r="E102" s="166">
        <f t="shared" si="10"/>
        <v>0</v>
      </c>
      <c r="F102" s="167"/>
      <c r="G102" s="162">
        <f t="shared" si="11"/>
        <v>0</v>
      </c>
      <c r="H102" s="163"/>
      <c r="I102" s="164">
        <f t="shared" si="12"/>
        <v>0</v>
      </c>
      <c r="J102" s="165"/>
      <c r="K102" s="162">
        <f t="shared" si="13"/>
        <v>0</v>
      </c>
      <c r="L102" s="163"/>
    </row>
    <row r="103" spans="1:12" ht="13.35" customHeight="1" x14ac:dyDescent="0.15">
      <c r="A103" s="168">
        <v>94</v>
      </c>
      <c r="B103" s="169"/>
      <c r="C103" s="162">
        <f t="shared" si="14"/>
        <v>0</v>
      </c>
      <c r="D103" s="163"/>
      <c r="E103" s="166">
        <f t="shared" si="10"/>
        <v>0</v>
      </c>
      <c r="F103" s="167"/>
      <c r="G103" s="162">
        <f t="shared" si="11"/>
        <v>0</v>
      </c>
      <c r="H103" s="163"/>
      <c r="I103" s="164">
        <f t="shared" si="12"/>
        <v>0</v>
      </c>
      <c r="J103" s="165"/>
      <c r="K103" s="162">
        <f t="shared" si="13"/>
        <v>0</v>
      </c>
      <c r="L103" s="163"/>
    </row>
    <row r="104" spans="1:12" ht="13.35" customHeight="1" x14ac:dyDescent="0.15">
      <c r="A104" s="168">
        <v>95</v>
      </c>
      <c r="B104" s="169"/>
      <c r="C104" s="162">
        <f t="shared" si="14"/>
        <v>0</v>
      </c>
      <c r="D104" s="163"/>
      <c r="E104" s="166">
        <f t="shared" si="10"/>
        <v>0</v>
      </c>
      <c r="F104" s="167"/>
      <c r="G104" s="162">
        <f t="shared" si="11"/>
        <v>0</v>
      </c>
      <c r="H104" s="163"/>
      <c r="I104" s="164">
        <f t="shared" si="12"/>
        <v>0</v>
      </c>
      <c r="J104" s="165"/>
      <c r="K104" s="162">
        <f t="shared" si="13"/>
        <v>0</v>
      </c>
      <c r="L104" s="163"/>
    </row>
    <row r="105" spans="1:12" ht="13.35" customHeight="1" x14ac:dyDescent="0.15">
      <c r="A105" s="168">
        <v>96</v>
      </c>
      <c r="B105" s="169"/>
      <c r="C105" s="162">
        <f t="shared" si="14"/>
        <v>0</v>
      </c>
      <c r="D105" s="163"/>
      <c r="E105" s="166">
        <f t="shared" si="10"/>
        <v>0</v>
      </c>
      <c r="F105" s="167"/>
      <c r="G105" s="162">
        <f t="shared" si="11"/>
        <v>0</v>
      </c>
      <c r="H105" s="163"/>
      <c r="I105" s="164">
        <f t="shared" si="12"/>
        <v>0</v>
      </c>
      <c r="J105" s="165"/>
      <c r="K105" s="162">
        <f t="shared" si="13"/>
        <v>0</v>
      </c>
      <c r="L105" s="163"/>
    </row>
    <row r="106" spans="1:12" ht="13.35" customHeight="1" x14ac:dyDescent="0.15">
      <c r="A106" s="168">
        <v>97</v>
      </c>
      <c r="B106" s="169"/>
      <c r="C106" s="162">
        <f t="shared" si="14"/>
        <v>0</v>
      </c>
      <c r="D106" s="163"/>
      <c r="E106" s="166">
        <f t="shared" ref="E106:E133" si="15">+ROUND(C106*$J$6/12,0)</f>
        <v>0</v>
      </c>
      <c r="F106" s="167"/>
      <c r="G106" s="162">
        <f t="shared" ref="G106:G133" si="16">IF(C106&lt;$J$5,C106,$J$5-E106)</f>
        <v>0</v>
      </c>
      <c r="H106" s="163"/>
      <c r="I106" s="164">
        <f t="shared" ref="I106:I133" si="17">G106*0.1</f>
        <v>0</v>
      </c>
      <c r="J106" s="165"/>
      <c r="K106" s="162">
        <f t="shared" ref="K106:K133" si="18">E106+G106</f>
        <v>0</v>
      </c>
      <c r="L106" s="163"/>
    </row>
    <row r="107" spans="1:12" ht="13.35" customHeight="1" x14ac:dyDescent="0.15">
      <c r="A107" s="168">
        <v>98</v>
      </c>
      <c r="B107" s="169"/>
      <c r="C107" s="162">
        <f t="shared" ref="C107:C133" si="19">+C106-G106</f>
        <v>0</v>
      </c>
      <c r="D107" s="163"/>
      <c r="E107" s="166">
        <f t="shared" si="15"/>
        <v>0</v>
      </c>
      <c r="F107" s="167"/>
      <c r="G107" s="162">
        <f t="shared" si="16"/>
        <v>0</v>
      </c>
      <c r="H107" s="163"/>
      <c r="I107" s="164">
        <f t="shared" si="17"/>
        <v>0</v>
      </c>
      <c r="J107" s="165"/>
      <c r="K107" s="162">
        <f t="shared" si="18"/>
        <v>0</v>
      </c>
      <c r="L107" s="163"/>
    </row>
    <row r="108" spans="1:12" ht="13.35" customHeight="1" x14ac:dyDescent="0.15">
      <c r="A108" s="168">
        <v>99</v>
      </c>
      <c r="B108" s="169"/>
      <c r="C108" s="162">
        <f t="shared" si="19"/>
        <v>0</v>
      </c>
      <c r="D108" s="163"/>
      <c r="E108" s="166">
        <f t="shared" si="15"/>
        <v>0</v>
      </c>
      <c r="F108" s="167"/>
      <c r="G108" s="162">
        <f t="shared" si="16"/>
        <v>0</v>
      </c>
      <c r="H108" s="163"/>
      <c r="I108" s="164">
        <f t="shared" si="17"/>
        <v>0</v>
      </c>
      <c r="J108" s="165"/>
      <c r="K108" s="162">
        <f t="shared" si="18"/>
        <v>0</v>
      </c>
      <c r="L108" s="163"/>
    </row>
    <row r="109" spans="1:12" ht="13.35" customHeight="1" x14ac:dyDescent="0.15">
      <c r="A109" s="168">
        <v>100</v>
      </c>
      <c r="B109" s="169"/>
      <c r="C109" s="162">
        <f t="shared" si="19"/>
        <v>0</v>
      </c>
      <c r="D109" s="163"/>
      <c r="E109" s="166">
        <f t="shared" si="15"/>
        <v>0</v>
      </c>
      <c r="F109" s="167"/>
      <c r="G109" s="162">
        <f t="shared" si="16"/>
        <v>0</v>
      </c>
      <c r="H109" s="163"/>
      <c r="I109" s="164">
        <f t="shared" si="17"/>
        <v>0</v>
      </c>
      <c r="J109" s="165"/>
      <c r="K109" s="162">
        <f t="shared" si="18"/>
        <v>0</v>
      </c>
      <c r="L109" s="163"/>
    </row>
    <row r="110" spans="1:12" ht="13.35" customHeight="1" x14ac:dyDescent="0.15">
      <c r="A110" s="168">
        <v>101</v>
      </c>
      <c r="B110" s="169"/>
      <c r="C110" s="162">
        <f t="shared" si="19"/>
        <v>0</v>
      </c>
      <c r="D110" s="163"/>
      <c r="E110" s="166">
        <f t="shared" si="15"/>
        <v>0</v>
      </c>
      <c r="F110" s="167"/>
      <c r="G110" s="162">
        <f t="shared" si="16"/>
        <v>0</v>
      </c>
      <c r="H110" s="163"/>
      <c r="I110" s="164">
        <f t="shared" si="17"/>
        <v>0</v>
      </c>
      <c r="J110" s="165"/>
      <c r="K110" s="162">
        <f t="shared" si="18"/>
        <v>0</v>
      </c>
      <c r="L110" s="163"/>
    </row>
    <row r="111" spans="1:12" ht="13.35" customHeight="1" x14ac:dyDescent="0.15">
      <c r="A111" s="168">
        <v>102</v>
      </c>
      <c r="B111" s="169"/>
      <c r="C111" s="162">
        <f t="shared" si="19"/>
        <v>0</v>
      </c>
      <c r="D111" s="163"/>
      <c r="E111" s="166">
        <f t="shared" si="15"/>
        <v>0</v>
      </c>
      <c r="F111" s="167"/>
      <c r="G111" s="162">
        <f t="shared" si="16"/>
        <v>0</v>
      </c>
      <c r="H111" s="163"/>
      <c r="I111" s="164">
        <f t="shared" si="17"/>
        <v>0</v>
      </c>
      <c r="J111" s="165"/>
      <c r="K111" s="162">
        <f t="shared" si="18"/>
        <v>0</v>
      </c>
      <c r="L111" s="163"/>
    </row>
    <row r="112" spans="1:12" ht="13.35" customHeight="1" x14ac:dyDescent="0.15">
      <c r="A112" s="168">
        <v>103</v>
      </c>
      <c r="B112" s="169"/>
      <c r="C112" s="162">
        <f t="shared" si="19"/>
        <v>0</v>
      </c>
      <c r="D112" s="163"/>
      <c r="E112" s="166">
        <f t="shared" si="15"/>
        <v>0</v>
      </c>
      <c r="F112" s="167"/>
      <c r="G112" s="162">
        <f t="shared" si="16"/>
        <v>0</v>
      </c>
      <c r="H112" s="163"/>
      <c r="I112" s="164">
        <f t="shared" si="17"/>
        <v>0</v>
      </c>
      <c r="J112" s="165"/>
      <c r="K112" s="162">
        <f t="shared" si="18"/>
        <v>0</v>
      </c>
      <c r="L112" s="163"/>
    </row>
    <row r="113" spans="1:12" ht="13.35" customHeight="1" x14ac:dyDescent="0.15">
      <c r="A113" s="168">
        <v>104</v>
      </c>
      <c r="B113" s="169"/>
      <c r="C113" s="162">
        <f t="shared" si="19"/>
        <v>0</v>
      </c>
      <c r="D113" s="163"/>
      <c r="E113" s="166">
        <f t="shared" si="15"/>
        <v>0</v>
      </c>
      <c r="F113" s="167"/>
      <c r="G113" s="162">
        <f t="shared" si="16"/>
        <v>0</v>
      </c>
      <c r="H113" s="163"/>
      <c r="I113" s="164">
        <f t="shared" si="17"/>
        <v>0</v>
      </c>
      <c r="J113" s="165"/>
      <c r="K113" s="162">
        <f t="shared" si="18"/>
        <v>0</v>
      </c>
      <c r="L113" s="163"/>
    </row>
    <row r="114" spans="1:12" ht="13.35" customHeight="1" x14ac:dyDescent="0.15">
      <c r="A114" s="168">
        <v>105</v>
      </c>
      <c r="B114" s="169"/>
      <c r="C114" s="162">
        <f t="shared" si="19"/>
        <v>0</v>
      </c>
      <c r="D114" s="163"/>
      <c r="E114" s="166">
        <f t="shared" si="15"/>
        <v>0</v>
      </c>
      <c r="F114" s="167"/>
      <c r="G114" s="162">
        <f t="shared" si="16"/>
        <v>0</v>
      </c>
      <c r="H114" s="163"/>
      <c r="I114" s="164">
        <f t="shared" si="17"/>
        <v>0</v>
      </c>
      <c r="J114" s="165"/>
      <c r="K114" s="162">
        <f t="shared" si="18"/>
        <v>0</v>
      </c>
      <c r="L114" s="163"/>
    </row>
    <row r="115" spans="1:12" ht="13.35" customHeight="1" x14ac:dyDescent="0.15">
      <c r="A115" s="168">
        <v>106</v>
      </c>
      <c r="B115" s="169"/>
      <c r="C115" s="162">
        <f t="shared" si="19"/>
        <v>0</v>
      </c>
      <c r="D115" s="163"/>
      <c r="E115" s="166">
        <f t="shared" si="15"/>
        <v>0</v>
      </c>
      <c r="F115" s="167"/>
      <c r="G115" s="162">
        <f t="shared" si="16"/>
        <v>0</v>
      </c>
      <c r="H115" s="163"/>
      <c r="I115" s="164">
        <f t="shared" si="17"/>
        <v>0</v>
      </c>
      <c r="J115" s="165"/>
      <c r="K115" s="162">
        <f t="shared" si="18"/>
        <v>0</v>
      </c>
      <c r="L115" s="163"/>
    </row>
    <row r="116" spans="1:12" ht="13.35" customHeight="1" x14ac:dyDescent="0.15">
      <c r="A116" s="168">
        <v>107</v>
      </c>
      <c r="B116" s="169"/>
      <c r="C116" s="162">
        <f t="shared" si="19"/>
        <v>0</v>
      </c>
      <c r="D116" s="163"/>
      <c r="E116" s="166">
        <f t="shared" si="15"/>
        <v>0</v>
      </c>
      <c r="F116" s="167"/>
      <c r="G116" s="162">
        <f t="shared" si="16"/>
        <v>0</v>
      </c>
      <c r="H116" s="163"/>
      <c r="I116" s="164">
        <f t="shared" si="17"/>
        <v>0</v>
      </c>
      <c r="J116" s="165"/>
      <c r="K116" s="162">
        <f t="shared" si="18"/>
        <v>0</v>
      </c>
      <c r="L116" s="163"/>
    </row>
    <row r="117" spans="1:12" ht="13.35" customHeight="1" x14ac:dyDescent="0.15">
      <c r="A117" s="168">
        <v>108</v>
      </c>
      <c r="B117" s="169"/>
      <c r="C117" s="162">
        <f t="shared" si="19"/>
        <v>0</v>
      </c>
      <c r="D117" s="163"/>
      <c r="E117" s="166">
        <f t="shared" si="15"/>
        <v>0</v>
      </c>
      <c r="F117" s="167"/>
      <c r="G117" s="162">
        <f t="shared" si="16"/>
        <v>0</v>
      </c>
      <c r="H117" s="163"/>
      <c r="I117" s="164">
        <f t="shared" si="17"/>
        <v>0</v>
      </c>
      <c r="J117" s="165"/>
      <c r="K117" s="162">
        <f t="shared" si="18"/>
        <v>0</v>
      </c>
      <c r="L117" s="163"/>
    </row>
    <row r="118" spans="1:12" ht="13.35" customHeight="1" x14ac:dyDescent="0.15">
      <c r="A118" s="168">
        <v>109</v>
      </c>
      <c r="B118" s="169"/>
      <c r="C118" s="162">
        <f t="shared" si="19"/>
        <v>0</v>
      </c>
      <c r="D118" s="163"/>
      <c r="E118" s="166">
        <f t="shared" si="15"/>
        <v>0</v>
      </c>
      <c r="F118" s="167"/>
      <c r="G118" s="162">
        <f t="shared" si="16"/>
        <v>0</v>
      </c>
      <c r="H118" s="163"/>
      <c r="I118" s="164">
        <f t="shared" si="17"/>
        <v>0</v>
      </c>
      <c r="J118" s="165"/>
      <c r="K118" s="162">
        <f t="shared" si="18"/>
        <v>0</v>
      </c>
      <c r="L118" s="163"/>
    </row>
    <row r="119" spans="1:12" ht="13.35" customHeight="1" x14ac:dyDescent="0.15">
      <c r="A119" s="168">
        <v>110</v>
      </c>
      <c r="B119" s="169"/>
      <c r="C119" s="162">
        <f t="shared" si="19"/>
        <v>0</v>
      </c>
      <c r="D119" s="163"/>
      <c r="E119" s="166">
        <f t="shared" si="15"/>
        <v>0</v>
      </c>
      <c r="F119" s="167"/>
      <c r="G119" s="162">
        <f t="shared" si="16"/>
        <v>0</v>
      </c>
      <c r="H119" s="163"/>
      <c r="I119" s="164">
        <f t="shared" si="17"/>
        <v>0</v>
      </c>
      <c r="J119" s="165"/>
      <c r="K119" s="162">
        <f t="shared" si="18"/>
        <v>0</v>
      </c>
      <c r="L119" s="163"/>
    </row>
    <row r="120" spans="1:12" ht="13.35" customHeight="1" x14ac:dyDescent="0.15">
      <c r="A120" s="168">
        <v>111</v>
      </c>
      <c r="B120" s="169"/>
      <c r="C120" s="162">
        <f t="shared" si="19"/>
        <v>0</v>
      </c>
      <c r="D120" s="163"/>
      <c r="E120" s="166">
        <f t="shared" si="15"/>
        <v>0</v>
      </c>
      <c r="F120" s="167"/>
      <c r="G120" s="162">
        <f t="shared" si="16"/>
        <v>0</v>
      </c>
      <c r="H120" s="163"/>
      <c r="I120" s="164">
        <f t="shared" si="17"/>
        <v>0</v>
      </c>
      <c r="J120" s="165"/>
      <c r="K120" s="162">
        <f t="shared" si="18"/>
        <v>0</v>
      </c>
      <c r="L120" s="163"/>
    </row>
    <row r="121" spans="1:12" ht="13.35" customHeight="1" x14ac:dyDescent="0.15">
      <c r="A121" s="168">
        <v>112</v>
      </c>
      <c r="B121" s="169"/>
      <c r="C121" s="162">
        <f t="shared" si="19"/>
        <v>0</v>
      </c>
      <c r="D121" s="163"/>
      <c r="E121" s="166">
        <f t="shared" si="15"/>
        <v>0</v>
      </c>
      <c r="F121" s="167"/>
      <c r="G121" s="162">
        <f t="shared" si="16"/>
        <v>0</v>
      </c>
      <c r="H121" s="163"/>
      <c r="I121" s="164">
        <f t="shared" si="17"/>
        <v>0</v>
      </c>
      <c r="J121" s="165"/>
      <c r="K121" s="162">
        <f t="shared" si="18"/>
        <v>0</v>
      </c>
      <c r="L121" s="163"/>
    </row>
    <row r="122" spans="1:12" ht="13.35" customHeight="1" x14ac:dyDescent="0.15">
      <c r="A122" s="168">
        <v>113</v>
      </c>
      <c r="B122" s="169"/>
      <c r="C122" s="162">
        <f t="shared" si="19"/>
        <v>0</v>
      </c>
      <c r="D122" s="163"/>
      <c r="E122" s="166">
        <f t="shared" si="15"/>
        <v>0</v>
      </c>
      <c r="F122" s="167"/>
      <c r="G122" s="162">
        <f t="shared" si="16"/>
        <v>0</v>
      </c>
      <c r="H122" s="163"/>
      <c r="I122" s="164">
        <f t="shared" si="17"/>
        <v>0</v>
      </c>
      <c r="J122" s="165"/>
      <c r="K122" s="162">
        <f t="shared" si="18"/>
        <v>0</v>
      </c>
      <c r="L122" s="163"/>
    </row>
    <row r="123" spans="1:12" ht="13.35" customHeight="1" x14ac:dyDescent="0.15">
      <c r="A123" s="168">
        <v>114</v>
      </c>
      <c r="B123" s="169"/>
      <c r="C123" s="162">
        <f t="shared" si="19"/>
        <v>0</v>
      </c>
      <c r="D123" s="163"/>
      <c r="E123" s="166">
        <f t="shared" si="15"/>
        <v>0</v>
      </c>
      <c r="F123" s="167"/>
      <c r="G123" s="162">
        <f t="shared" si="16"/>
        <v>0</v>
      </c>
      <c r="H123" s="163"/>
      <c r="I123" s="164">
        <f t="shared" si="17"/>
        <v>0</v>
      </c>
      <c r="J123" s="165"/>
      <c r="K123" s="162">
        <f t="shared" si="18"/>
        <v>0</v>
      </c>
      <c r="L123" s="163"/>
    </row>
    <row r="124" spans="1:12" ht="13.35" customHeight="1" x14ac:dyDescent="0.15">
      <c r="A124" s="168">
        <v>115</v>
      </c>
      <c r="B124" s="169"/>
      <c r="C124" s="162">
        <f t="shared" si="19"/>
        <v>0</v>
      </c>
      <c r="D124" s="163"/>
      <c r="E124" s="166">
        <f t="shared" si="15"/>
        <v>0</v>
      </c>
      <c r="F124" s="167"/>
      <c r="G124" s="162">
        <f t="shared" si="16"/>
        <v>0</v>
      </c>
      <c r="H124" s="163"/>
      <c r="I124" s="164">
        <f t="shared" si="17"/>
        <v>0</v>
      </c>
      <c r="J124" s="165"/>
      <c r="K124" s="162">
        <f t="shared" si="18"/>
        <v>0</v>
      </c>
      <c r="L124" s="163"/>
    </row>
    <row r="125" spans="1:12" ht="13.35" customHeight="1" x14ac:dyDescent="0.15">
      <c r="A125" s="168">
        <v>116</v>
      </c>
      <c r="B125" s="169"/>
      <c r="C125" s="162">
        <f t="shared" si="19"/>
        <v>0</v>
      </c>
      <c r="D125" s="163"/>
      <c r="E125" s="166">
        <f t="shared" si="15"/>
        <v>0</v>
      </c>
      <c r="F125" s="167"/>
      <c r="G125" s="162">
        <f t="shared" si="16"/>
        <v>0</v>
      </c>
      <c r="H125" s="163"/>
      <c r="I125" s="164">
        <f t="shared" si="17"/>
        <v>0</v>
      </c>
      <c r="J125" s="165"/>
      <c r="K125" s="162">
        <f t="shared" si="18"/>
        <v>0</v>
      </c>
      <c r="L125" s="163"/>
    </row>
    <row r="126" spans="1:12" ht="13.35" customHeight="1" x14ac:dyDescent="0.15">
      <c r="A126" s="168">
        <v>117</v>
      </c>
      <c r="B126" s="169"/>
      <c r="C126" s="162">
        <f t="shared" si="19"/>
        <v>0</v>
      </c>
      <c r="D126" s="163"/>
      <c r="E126" s="166">
        <f t="shared" si="15"/>
        <v>0</v>
      </c>
      <c r="F126" s="167"/>
      <c r="G126" s="162">
        <f t="shared" si="16"/>
        <v>0</v>
      </c>
      <c r="H126" s="163"/>
      <c r="I126" s="164">
        <f t="shared" si="17"/>
        <v>0</v>
      </c>
      <c r="J126" s="165"/>
      <c r="K126" s="162">
        <f t="shared" si="18"/>
        <v>0</v>
      </c>
      <c r="L126" s="163"/>
    </row>
    <row r="127" spans="1:12" ht="13.35" customHeight="1" x14ac:dyDescent="0.15">
      <c r="A127" s="168">
        <v>118</v>
      </c>
      <c r="B127" s="169"/>
      <c r="C127" s="162">
        <f t="shared" si="19"/>
        <v>0</v>
      </c>
      <c r="D127" s="163"/>
      <c r="E127" s="166">
        <f t="shared" si="15"/>
        <v>0</v>
      </c>
      <c r="F127" s="167"/>
      <c r="G127" s="162">
        <f t="shared" si="16"/>
        <v>0</v>
      </c>
      <c r="H127" s="163"/>
      <c r="I127" s="164">
        <f t="shared" si="17"/>
        <v>0</v>
      </c>
      <c r="J127" s="165"/>
      <c r="K127" s="162">
        <f t="shared" si="18"/>
        <v>0</v>
      </c>
      <c r="L127" s="163"/>
    </row>
    <row r="128" spans="1:12" ht="13.35" customHeight="1" x14ac:dyDescent="0.15">
      <c r="A128" s="168">
        <v>119</v>
      </c>
      <c r="B128" s="169"/>
      <c r="C128" s="162">
        <f t="shared" si="19"/>
        <v>0</v>
      </c>
      <c r="D128" s="163"/>
      <c r="E128" s="166">
        <f t="shared" si="15"/>
        <v>0</v>
      </c>
      <c r="F128" s="167"/>
      <c r="G128" s="162">
        <f t="shared" si="16"/>
        <v>0</v>
      </c>
      <c r="H128" s="163"/>
      <c r="I128" s="164">
        <f t="shared" si="17"/>
        <v>0</v>
      </c>
      <c r="J128" s="165"/>
      <c r="K128" s="162">
        <f t="shared" si="18"/>
        <v>0</v>
      </c>
      <c r="L128" s="163"/>
    </row>
    <row r="129" spans="1:12" ht="13.35" customHeight="1" x14ac:dyDescent="0.15">
      <c r="A129" s="168">
        <v>120</v>
      </c>
      <c r="B129" s="169"/>
      <c r="C129" s="162">
        <f t="shared" si="19"/>
        <v>0</v>
      </c>
      <c r="D129" s="163"/>
      <c r="E129" s="166">
        <f t="shared" si="15"/>
        <v>0</v>
      </c>
      <c r="F129" s="167"/>
      <c r="G129" s="162">
        <f t="shared" si="16"/>
        <v>0</v>
      </c>
      <c r="H129" s="163"/>
      <c r="I129" s="164">
        <f t="shared" si="17"/>
        <v>0</v>
      </c>
      <c r="J129" s="165"/>
      <c r="K129" s="162">
        <f t="shared" si="18"/>
        <v>0</v>
      </c>
      <c r="L129" s="163"/>
    </row>
    <row r="130" spans="1:12" ht="13.35" customHeight="1" x14ac:dyDescent="0.15">
      <c r="A130" s="168">
        <v>121</v>
      </c>
      <c r="B130" s="169"/>
      <c r="C130" s="162">
        <f t="shared" si="19"/>
        <v>0</v>
      </c>
      <c r="D130" s="163"/>
      <c r="E130" s="166">
        <f t="shared" si="15"/>
        <v>0</v>
      </c>
      <c r="F130" s="167"/>
      <c r="G130" s="162">
        <f t="shared" si="16"/>
        <v>0</v>
      </c>
      <c r="H130" s="163"/>
      <c r="I130" s="164">
        <f t="shared" si="17"/>
        <v>0</v>
      </c>
      <c r="J130" s="165"/>
      <c r="K130" s="162">
        <f t="shared" si="18"/>
        <v>0</v>
      </c>
      <c r="L130" s="163"/>
    </row>
    <row r="131" spans="1:12" ht="13.35" customHeight="1" x14ac:dyDescent="0.15">
      <c r="A131" s="168">
        <v>122</v>
      </c>
      <c r="B131" s="169"/>
      <c r="C131" s="162">
        <f t="shared" si="19"/>
        <v>0</v>
      </c>
      <c r="D131" s="163"/>
      <c r="E131" s="166">
        <f t="shared" si="15"/>
        <v>0</v>
      </c>
      <c r="F131" s="167"/>
      <c r="G131" s="162">
        <f t="shared" si="16"/>
        <v>0</v>
      </c>
      <c r="H131" s="163"/>
      <c r="I131" s="164">
        <f t="shared" si="17"/>
        <v>0</v>
      </c>
      <c r="J131" s="165"/>
      <c r="K131" s="162">
        <f t="shared" si="18"/>
        <v>0</v>
      </c>
      <c r="L131" s="163"/>
    </row>
    <row r="132" spans="1:12" ht="12" customHeight="1" x14ac:dyDescent="0.15">
      <c r="A132" s="168">
        <v>123</v>
      </c>
      <c r="B132" s="169"/>
      <c r="C132" s="162">
        <f t="shared" si="19"/>
        <v>0</v>
      </c>
      <c r="D132" s="163"/>
      <c r="E132" s="166">
        <f t="shared" si="15"/>
        <v>0</v>
      </c>
      <c r="F132" s="167"/>
      <c r="G132" s="162">
        <f t="shared" si="16"/>
        <v>0</v>
      </c>
      <c r="H132" s="163"/>
      <c r="I132" s="164">
        <f t="shared" si="17"/>
        <v>0</v>
      </c>
      <c r="J132" s="165"/>
      <c r="K132" s="162">
        <f t="shared" si="18"/>
        <v>0</v>
      </c>
      <c r="L132" s="163"/>
    </row>
    <row r="133" spans="1:12" ht="13.35" customHeight="1" x14ac:dyDescent="0.15">
      <c r="A133" s="168">
        <v>124</v>
      </c>
      <c r="B133" s="169"/>
      <c r="C133" s="162">
        <f t="shared" si="19"/>
        <v>0</v>
      </c>
      <c r="D133" s="163"/>
      <c r="E133" s="166">
        <f t="shared" si="15"/>
        <v>0</v>
      </c>
      <c r="F133" s="167"/>
      <c r="G133" s="162">
        <f t="shared" si="16"/>
        <v>0</v>
      </c>
      <c r="H133" s="163"/>
      <c r="I133" s="164">
        <f t="shared" si="17"/>
        <v>0</v>
      </c>
      <c r="J133" s="165"/>
      <c r="K133" s="162">
        <f t="shared" si="18"/>
        <v>0</v>
      </c>
      <c r="L133" s="163"/>
    </row>
    <row r="134" spans="1:12" ht="13.35" customHeight="1" x14ac:dyDescent="0.15">
      <c r="A134" s="168" t="s">
        <v>244</v>
      </c>
      <c r="B134" s="169"/>
      <c r="C134" s="164"/>
      <c r="D134" s="165"/>
      <c r="E134" s="162">
        <f>SUM(E10:E133)</f>
        <v>61722</v>
      </c>
      <c r="F134" s="163"/>
      <c r="G134" s="162">
        <f>SUM(G10:G133)</f>
        <v>21199359.556000002</v>
      </c>
      <c r="H134" s="163"/>
      <c r="I134" s="162"/>
      <c r="J134" s="163"/>
      <c r="K134" s="162">
        <f>SUM(K10:K133)</f>
        <v>21261081.556000002</v>
      </c>
      <c r="L134" s="163"/>
    </row>
    <row r="135" spans="1:12" ht="16.5" x14ac:dyDescent="0.15">
      <c r="A135" s="182"/>
      <c r="B135" s="182"/>
      <c r="C135" s="184"/>
      <c r="D135" s="183"/>
      <c r="E135" s="185"/>
      <c r="F135" s="185"/>
      <c r="G135" s="184"/>
      <c r="H135" s="184"/>
      <c r="I135" s="184"/>
      <c r="J135" s="183"/>
      <c r="K135" s="184"/>
      <c r="L135" s="183"/>
    </row>
    <row r="136" spans="1:12" ht="16.5" x14ac:dyDescent="0.15">
      <c r="A136" s="183"/>
      <c r="B136" s="183"/>
      <c r="C136" s="184"/>
      <c r="D136" s="183"/>
      <c r="E136" s="185"/>
      <c r="F136" s="185"/>
      <c r="G136" s="184"/>
      <c r="H136" s="184"/>
      <c r="I136" s="184"/>
      <c r="J136" s="183"/>
      <c r="K136" s="184"/>
      <c r="L136" s="183"/>
    </row>
    <row r="137" spans="1:12" ht="16.5" x14ac:dyDescent="0.15">
      <c r="A137" s="183"/>
      <c r="B137" s="183"/>
      <c r="C137" s="184"/>
      <c r="D137" s="183"/>
      <c r="E137" s="185"/>
      <c r="F137" s="185"/>
      <c r="G137" s="184"/>
      <c r="H137" s="184"/>
      <c r="I137" s="184"/>
      <c r="J137" s="183"/>
      <c r="K137" s="184"/>
      <c r="L137" s="183"/>
    </row>
    <row r="138" spans="1:12" ht="16.5" x14ac:dyDescent="0.15">
      <c r="A138" s="183"/>
      <c r="B138" s="183"/>
      <c r="C138" s="184"/>
      <c r="D138" s="183"/>
      <c r="E138" s="185"/>
      <c r="F138" s="185"/>
      <c r="G138" s="184"/>
      <c r="H138" s="184"/>
      <c r="I138" s="184"/>
      <c r="J138" s="183"/>
      <c r="K138" s="184"/>
      <c r="L138" s="183"/>
    </row>
    <row r="139" spans="1:12" ht="16.5" x14ac:dyDescent="0.15">
      <c r="A139" s="183"/>
      <c r="B139" s="183"/>
      <c r="C139" s="184"/>
      <c r="D139" s="183"/>
      <c r="E139" s="185"/>
      <c r="F139" s="185"/>
      <c r="G139" s="184"/>
      <c r="H139" s="184"/>
      <c r="I139" s="184"/>
      <c r="J139" s="183"/>
      <c r="K139" s="184"/>
      <c r="L139" s="183"/>
    </row>
    <row r="140" spans="1:12" ht="16.5" x14ac:dyDescent="0.15">
      <c r="A140" s="183"/>
      <c r="B140" s="183"/>
      <c r="C140" s="184"/>
      <c r="D140" s="183"/>
      <c r="E140" s="185"/>
      <c r="F140" s="185"/>
      <c r="G140" s="184"/>
      <c r="H140" s="184"/>
      <c r="I140" s="184"/>
      <c r="J140" s="183"/>
      <c r="K140" s="184"/>
      <c r="L140" s="183"/>
    </row>
    <row r="141" spans="1:12" ht="16.5" x14ac:dyDescent="0.15">
      <c r="A141" s="183"/>
      <c r="B141" s="183"/>
      <c r="C141" s="184"/>
      <c r="D141" s="183"/>
      <c r="E141" s="185"/>
      <c r="F141" s="185"/>
      <c r="G141" s="184"/>
      <c r="H141" s="184"/>
      <c r="I141" s="184"/>
      <c r="J141" s="183"/>
      <c r="K141" s="184"/>
      <c r="L141" s="183"/>
    </row>
    <row r="142" spans="1:12" ht="16.5" x14ac:dyDescent="0.15">
      <c r="A142" s="183"/>
      <c r="B142" s="183"/>
      <c r="C142" s="184"/>
      <c r="D142" s="183"/>
      <c r="E142" s="185"/>
      <c r="F142" s="185"/>
      <c r="G142" s="184"/>
      <c r="H142" s="184"/>
      <c r="I142" s="184"/>
      <c r="J142" s="183"/>
      <c r="K142" s="184"/>
      <c r="L142" s="183"/>
    </row>
    <row r="143" spans="1:12" ht="16.5" x14ac:dyDescent="0.15">
      <c r="A143" s="183"/>
      <c r="B143" s="183"/>
      <c r="C143" s="184"/>
      <c r="D143" s="183"/>
      <c r="E143" s="185"/>
      <c r="F143" s="185"/>
      <c r="G143" s="184"/>
      <c r="H143" s="184"/>
      <c r="I143" s="184"/>
      <c r="J143" s="183"/>
      <c r="K143" s="184"/>
      <c r="L143" s="183"/>
    </row>
    <row r="144" spans="1:12" ht="16.5" x14ac:dyDescent="0.15">
      <c r="A144" s="183"/>
      <c r="B144" s="183"/>
      <c r="C144" s="184"/>
      <c r="D144" s="183"/>
      <c r="E144" s="185"/>
      <c r="F144" s="185"/>
      <c r="G144" s="184"/>
      <c r="H144" s="184"/>
      <c r="I144" s="184"/>
      <c r="J144" s="183"/>
      <c r="K144" s="184"/>
      <c r="L144" s="183"/>
    </row>
    <row r="145" spans="1:12" ht="16.5" x14ac:dyDescent="0.15">
      <c r="A145" s="183"/>
      <c r="B145" s="183"/>
      <c r="C145" s="184"/>
      <c r="D145" s="183"/>
      <c r="E145" s="185"/>
      <c r="F145" s="185"/>
      <c r="G145" s="184"/>
      <c r="H145" s="184"/>
      <c r="I145" s="184"/>
      <c r="J145" s="183"/>
      <c r="K145" s="184"/>
      <c r="L145" s="183"/>
    </row>
    <row r="146" spans="1:12" ht="16.5" x14ac:dyDescent="0.15">
      <c r="A146" s="183"/>
      <c r="B146" s="183"/>
      <c r="C146" s="184"/>
      <c r="D146" s="183"/>
      <c r="E146" s="185"/>
      <c r="F146" s="185"/>
      <c r="G146" s="184"/>
      <c r="H146" s="184"/>
      <c r="I146" s="184"/>
      <c r="J146" s="183"/>
      <c r="K146" s="184"/>
      <c r="L146" s="183"/>
    </row>
    <row r="147" spans="1:12" ht="16.5" x14ac:dyDescent="0.15">
      <c r="A147" s="183"/>
      <c r="B147" s="183"/>
      <c r="C147" s="184"/>
      <c r="D147" s="183"/>
      <c r="E147" s="185"/>
      <c r="F147" s="185"/>
      <c r="G147" s="184"/>
      <c r="H147" s="184"/>
      <c r="I147" s="184"/>
      <c r="J147" s="183"/>
      <c r="K147" s="184"/>
      <c r="L147" s="183"/>
    </row>
    <row r="148" spans="1:12" ht="16.5" x14ac:dyDescent="0.15">
      <c r="A148" s="65"/>
      <c r="B148" s="65"/>
      <c r="C148" s="66"/>
      <c r="D148" s="65"/>
      <c r="E148" s="67"/>
      <c r="F148" s="67"/>
      <c r="G148" s="66"/>
      <c r="H148" s="66"/>
      <c r="I148" s="66"/>
      <c r="J148" s="65"/>
      <c r="K148" s="66"/>
      <c r="L148" s="65"/>
    </row>
    <row r="149" spans="1:12" ht="16.5" x14ac:dyDescent="0.15">
      <c r="A149" s="183"/>
      <c r="B149" s="183"/>
      <c r="C149" s="184"/>
      <c r="D149" s="183"/>
      <c r="E149" s="185"/>
      <c r="F149" s="185"/>
      <c r="G149" s="184"/>
      <c r="H149" s="184"/>
      <c r="I149" s="184"/>
      <c r="J149" s="183"/>
      <c r="K149" s="184"/>
      <c r="L149" s="183"/>
    </row>
    <row r="150" spans="1:12" ht="16.5" x14ac:dyDescent="0.15">
      <c r="A150" s="183"/>
      <c r="B150" s="183"/>
      <c r="C150" s="184"/>
      <c r="D150" s="183"/>
      <c r="E150" s="185"/>
      <c r="F150" s="185"/>
      <c r="G150" s="184"/>
      <c r="H150" s="184"/>
      <c r="I150" s="184"/>
      <c r="J150" s="183"/>
      <c r="K150" s="184"/>
      <c r="L150" s="183"/>
    </row>
    <row r="151" spans="1:12" ht="16.5" x14ac:dyDescent="0.15">
      <c r="A151" s="183"/>
      <c r="B151" s="183"/>
      <c r="C151" s="184"/>
      <c r="D151" s="183"/>
      <c r="E151" s="185"/>
      <c r="F151" s="185"/>
      <c r="G151" s="184"/>
      <c r="H151" s="184"/>
      <c r="I151" s="184"/>
      <c r="J151" s="183"/>
      <c r="K151" s="184"/>
      <c r="L151" s="183"/>
    </row>
    <row r="152" spans="1:12" x14ac:dyDescent="0.15">
      <c r="A152" s="161" t="s">
        <v>199</v>
      </c>
      <c r="B152" s="161"/>
      <c r="C152" s="161"/>
      <c r="D152" s="161"/>
      <c r="E152" s="161"/>
      <c r="F152" s="161"/>
      <c r="G152" s="161"/>
      <c r="H152" s="161"/>
      <c r="I152" s="161"/>
      <c r="J152" s="161"/>
      <c r="K152" s="161"/>
      <c r="L152" s="161"/>
    </row>
    <row r="153" spans="1:12" ht="16.5" x14ac:dyDescent="0.15">
      <c r="A153" s="183"/>
      <c r="B153" s="183"/>
      <c r="C153" s="184"/>
      <c r="D153" s="183"/>
      <c r="E153" s="185"/>
      <c r="F153" s="185"/>
      <c r="G153" s="184"/>
      <c r="H153" s="184"/>
      <c r="I153" s="184"/>
      <c r="J153" s="183"/>
      <c r="K153" s="184"/>
      <c r="L153" s="183"/>
    </row>
    <row r="154" spans="1:12" ht="16.5" x14ac:dyDescent="0.15">
      <c r="A154" s="183"/>
      <c r="B154" s="183"/>
      <c r="C154" s="184"/>
      <c r="D154" s="183"/>
      <c r="E154" s="185"/>
      <c r="F154" s="185"/>
      <c r="G154" s="184"/>
      <c r="H154" s="184"/>
      <c r="I154" s="184"/>
      <c r="J154" s="183"/>
      <c r="K154" s="184"/>
      <c r="L154" s="183"/>
    </row>
    <row r="155" spans="1:12" ht="16.5" x14ac:dyDescent="0.15">
      <c r="A155" s="183"/>
      <c r="B155" s="183"/>
      <c r="C155" s="184"/>
      <c r="D155" s="183"/>
      <c r="E155" s="185"/>
      <c r="F155" s="185"/>
      <c r="G155" s="184"/>
      <c r="H155" s="184"/>
      <c r="I155" s="184"/>
      <c r="J155" s="183"/>
      <c r="K155" s="184"/>
      <c r="L155" s="183"/>
    </row>
    <row r="156" spans="1:12" ht="16.5" x14ac:dyDescent="0.15">
      <c r="A156" s="183"/>
      <c r="B156" s="183"/>
      <c r="C156" s="184"/>
      <c r="D156" s="183"/>
      <c r="E156" s="185"/>
      <c r="F156" s="185"/>
      <c r="G156" s="184"/>
      <c r="H156" s="184"/>
      <c r="I156" s="184"/>
      <c r="J156" s="183"/>
      <c r="K156" s="184"/>
      <c r="L156" s="183"/>
    </row>
    <row r="157" spans="1:12" ht="16.5" x14ac:dyDescent="0.15">
      <c r="A157" s="183"/>
      <c r="B157" s="183"/>
      <c r="C157" s="184"/>
      <c r="D157" s="183"/>
      <c r="E157" s="185"/>
      <c r="F157" s="185"/>
      <c r="G157" s="184"/>
      <c r="H157" s="184"/>
      <c r="I157" s="184"/>
      <c r="J157" s="183"/>
      <c r="K157" s="184"/>
      <c r="L157" s="183"/>
    </row>
    <row r="158" spans="1:12" ht="16.5" x14ac:dyDescent="0.15">
      <c r="A158" s="183"/>
      <c r="B158" s="183"/>
      <c r="C158" s="184"/>
      <c r="D158" s="183"/>
      <c r="E158" s="185"/>
      <c r="F158" s="185"/>
      <c r="G158" s="184"/>
      <c r="H158" s="184"/>
      <c r="I158" s="184"/>
      <c r="J158" s="183"/>
      <c r="K158" s="184"/>
      <c r="L158" s="183"/>
    </row>
    <row r="159" spans="1:12" ht="16.5" x14ac:dyDescent="0.15">
      <c r="A159" s="183"/>
      <c r="B159" s="183"/>
      <c r="C159" s="184"/>
      <c r="D159" s="183"/>
      <c r="E159" s="185"/>
      <c r="F159" s="185"/>
      <c r="G159" s="184"/>
      <c r="H159" s="184"/>
      <c r="I159" s="184"/>
      <c r="J159" s="183"/>
      <c r="K159" s="184"/>
      <c r="L159" s="183"/>
    </row>
    <row r="160" spans="1:12" ht="16.5" x14ac:dyDescent="0.15">
      <c r="A160" s="183"/>
      <c r="B160" s="183"/>
      <c r="C160" s="184"/>
      <c r="D160" s="183"/>
      <c r="E160" s="185"/>
      <c r="F160" s="185"/>
      <c r="G160" s="184"/>
      <c r="H160" s="184"/>
      <c r="I160" s="184"/>
      <c r="J160" s="183"/>
      <c r="K160" s="184"/>
      <c r="L160" s="183"/>
    </row>
    <row r="161" spans="1:12" ht="16.5" x14ac:dyDescent="0.15">
      <c r="A161" s="183"/>
      <c r="B161" s="183"/>
      <c r="C161" s="184"/>
      <c r="D161" s="183"/>
      <c r="E161" s="185"/>
      <c r="F161" s="185"/>
      <c r="G161" s="184"/>
      <c r="H161" s="184"/>
      <c r="I161" s="184"/>
      <c r="J161" s="183"/>
      <c r="K161" s="184"/>
      <c r="L161" s="183"/>
    </row>
    <row r="162" spans="1:12" ht="16.5" x14ac:dyDescent="0.15">
      <c r="A162" s="183"/>
      <c r="B162" s="183"/>
      <c r="C162" s="184"/>
      <c r="D162" s="183"/>
      <c r="E162" s="185"/>
      <c r="F162" s="185"/>
      <c r="G162" s="184"/>
      <c r="H162" s="184"/>
      <c r="I162" s="184"/>
      <c r="J162" s="183"/>
      <c r="K162" s="184"/>
      <c r="L162" s="183"/>
    </row>
    <row r="163" spans="1:12" ht="16.5" x14ac:dyDescent="0.15">
      <c r="A163" s="183"/>
      <c r="B163" s="183"/>
      <c r="C163" s="184"/>
      <c r="D163" s="183"/>
      <c r="E163" s="185"/>
      <c r="F163" s="185"/>
      <c r="G163" s="184"/>
      <c r="H163" s="184"/>
      <c r="I163" s="184"/>
      <c r="J163" s="183"/>
      <c r="K163" s="184"/>
      <c r="L163" s="183"/>
    </row>
    <row r="164" spans="1:12" ht="16.5" x14ac:dyDescent="0.15">
      <c r="A164" s="183"/>
      <c r="B164" s="183"/>
      <c r="C164" s="184"/>
      <c r="D164" s="183"/>
      <c r="E164" s="185"/>
      <c r="F164" s="185"/>
      <c r="G164" s="184"/>
      <c r="H164" s="184"/>
      <c r="I164" s="184"/>
      <c r="J164" s="183"/>
      <c r="K164" s="184"/>
      <c r="L164" s="183"/>
    </row>
    <row r="165" spans="1:12" ht="16.5" x14ac:dyDescent="0.15">
      <c r="A165" s="183"/>
      <c r="B165" s="183"/>
      <c r="C165" s="184"/>
      <c r="D165" s="183"/>
      <c r="E165" s="185"/>
      <c r="F165" s="185"/>
      <c r="G165" s="184"/>
      <c r="H165" s="184"/>
      <c r="I165" s="184"/>
      <c r="J165" s="183"/>
      <c r="K165" s="184"/>
      <c r="L165" s="183"/>
    </row>
    <row r="166" spans="1:12" ht="16.5" x14ac:dyDescent="0.15">
      <c r="A166" s="183"/>
      <c r="B166" s="183"/>
      <c r="C166" s="184"/>
      <c r="D166" s="183"/>
      <c r="E166" s="185"/>
      <c r="F166" s="185"/>
      <c r="G166" s="184"/>
      <c r="H166" s="184"/>
      <c r="I166" s="184"/>
      <c r="J166" s="183"/>
      <c r="K166" s="184"/>
      <c r="L166" s="183"/>
    </row>
    <row r="167" spans="1:12" ht="16.5" x14ac:dyDescent="0.15">
      <c r="A167" s="183"/>
      <c r="B167" s="183"/>
      <c r="C167" s="184"/>
      <c r="D167" s="183"/>
      <c r="E167" s="185"/>
      <c r="F167" s="185"/>
      <c r="G167" s="184"/>
      <c r="H167" s="184"/>
      <c r="I167" s="184"/>
      <c r="J167" s="183"/>
      <c r="K167" s="184"/>
      <c r="L167" s="183"/>
    </row>
    <row r="168" spans="1:12" ht="16.5" x14ac:dyDescent="0.15">
      <c r="A168" s="183"/>
      <c r="B168" s="183"/>
      <c r="C168" s="184"/>
      <c r="D168" s="183"/>
      <c r="E168" s="185"/>
      <c r="F168" s="185"/>
      <c r="G168" s="184"/>
      <c r="H168" s="184"/>
      <c r="I168" s="184"/>
      <c r="J168" s="183"/>
      <c r="K168" s="184"/>
      <c r="L168" s="183"/>
    </row>
    <row r="169" spans="1:12" ht="16.5" x14ac:dyDescent="0.15">
      <c r="A169" s="183"/>
      <c r="B169" s="183"/>
      <c r="C169" s="184"/>
      <c r="D169" s="183"/>
      <c r="E169" s="185"/>
      <c r="F169" s="185"/>
      <c r="G169" s="184"/>
      <c r="H169" s="184"/>
      <c r="I169" s="184"/>
      <c r="J169" s="183"/>
      <c r="K169" s="184"/>
      <c r="L169" s="183"/>
    </row>
    <row r="170" spans="1:12" ht="16.5" x14ac:dyDescent="0.15">
      <c r="A170" s="183"/>
      <c r="B170" s="183"/>
      <c r="C170" s="184"/>
      <c r="D170" s="183"/>
      <c r="E170" s="185"/>
      <c r="F170" s="185"/>
      <c r="G170" s="184"/>
      <c r="H170" s="184"/>
      <c r="I170" s="184"/>
      <c r="J170" s="183"/>
      <c r="K170" s="184"/>
      <c r="L170" s="183"/>
    </row>
    <row r="171" spans="1:12" ht="16.5" x14ac:dyDescent="0.15">
      <c r="A171" s="183"/>
      <c r="B171" s="183"/>
      <c r="C171" s="184"/>
      <c r="D171" s="183"/>
      <c r="E171" s="185"/>
      <c r="F171" s="185"/>
      <c r="G171" s="184"/>
      <c r="H171" s="184"/>
      <c r="I171" s="184"/>
      <c r="J171" s="183"/>
      <c r="K171" s="184"/>
      <c r="L171" s="183"/>
    </row>
    <row r="172" spans="1:12" ht="16.5" x14ac:dyDescent="0.15">
      <c r="A172" s="183"/>
      <c r="B172" s="183"/>
      <c r="C172" s="184"/>
      <c r="D172" s="183"/>
      <c r="E172" s="185"/>
      <c r="F172" s="185"/>
      <c r="G172" s="184"/>
      <c r="H172" s="184"/>
      <c r="I172" s="184"/>
      <c r="J172" s="183"/>
      <c r="K172" s="184"/>
      <c r="L172" s="183"/>
    </row>
    <row r="173" spans="1:12" ht="16.5" x14ac:dyDescent="0.15">
      <c r="A173" s="183"/>
      <c r="B173" s="183"/>
      <c r="C173" s="183"/>
      <c r="D173" s="183"/>
      <c r="E173" s="185"/>
      <c r="F173" s="185"/>
      <c r="G173" s="184"/>
      <c r="H173" s="184"/>
      <c r="I173" s="184"/>
      <c r="J173" s="183"/>
      <c r="K173" s="184"/>
      <c r="L173" s="183"/>
    </row>
    <row r="174" spans="1:12" ht="16.5" x14ac:dyDescent="0.15">
      <c r="A174" s="183"/>
      <c r="B174" s="183"/>
      <c r="C174" s="183"/>
      <c r="D174" s="183"/>
      <c r="E174" s="185"/>
      <c r="F174" s="185"/>
      <c r="G174" s="184"/>
      <c r="H174" s="184"/>
      <c r="I174" s="184"/>
      <c r="J174" s="183"/>
      <c r="K174" s="184"/>
      <c r="L174" s="183"/>
    </row>
    <row r="175" spans="1:12" ht="16.5" x14ac:dyDescent="0.15">
      <c r="A175" s="183"/>
      <c r="B175" s="183"/>
      <c r="C175" s="183"/>
      <c r="D175" s="183"/>
      <c r="E175" s="185"/>
      <c r="F175" s="185"/>
      <c r="G175" s="184"/>
      <c r="H175" s="184"/>
      <c r="I175" s="184"/>
      <c r="J175" s="183"/>
      <c r="K175" s="184"/>
      <c r="L175" s="183"/>
    </row>
    <row r="176" spans="1:12" ht="16.5" x14ac:dyDescent="0.15">
      <c r="A176" s="183"/>
      <c r="B176" s="183"/>
      <c r="C176" s="183"/>
      <c r="D176" s="183"/>
      <c r="E176" s="185"/>
      <c r="F176" s="185"/>
      <c r="G176" s="184"/>
      <c r="H176" s="184"/>
      <c r="I176" s="184"/>
      <c r="J176" s="183"/>
      <c r="K176" s="183"/>
      <c r="L176" s="183"/>
    </row>
    <row r="177" spans="1:12" ht="16.5" x14ac:dyDescent="0.15">
      <c r="A177" s="183"/>
      <c r="B177" s="183"/>
      <c r="C177" s="183"/>
      <c r="D177" s="183"/>
      <c r="E177" s="185"/>
      <c r="F177" s="185"/>
      <c r="G177" s="183"/>
      <c r="H177" s="183"/>
      <c r="I177" s="183"/>
      <c r="J177" s="183"/>
      <c r="K177" s="183"/>
      <c r="L177" s="183"/>
    </row>
    <row r="178" spans="1:12" x14ac:dyDescent="0.15">
      <c r="A178" s="183"/>
      <c r="B178" s="183"/>
      <c r="C178" s="183"/>
      <c r="D178" s="183"/>
      <c r="E178" s="183"/>
      <c r="F178" s="183"/>
    </row>
    <row r="179" spans="1:12" x14ac:dyDescent="0.15">
      <c r="A179" s="183"/>
      <c r="B179" s="183"/>
    </row>
    <row r="180" spans="1:12" x14ac:dyDescent="0.15">
      <c r="A180" s="183"/>
      <c r="B180" s="183"/>
    </row>
    <row r="181" spans="1:12" x14ac:dyDescent="0.15">
      <c r="A181" s="183"/>
      <c r="B181" s="183"/>
    </row>
    <row r="182" spans="1:12" x14ac:dyDescent="0.15">
      <c r="A182" s="183"/>
      <c r="B182" s="183"/>
    </row>
    <row r="183" spans="1:12" x14ac:dyDescent="0.15">
      <c r="A183" s="183"/>
      <c r="B183" s="183"/>
    </row>
    <row r="184" spans="1:12" x14ac:dyDescent="0.15">
      <c r="A184" s="183"/>
      <c r="B184" s="183"/>
    </row>
    <row r="185" spans="1:12" x14ac:dyDescent="0.15">
      <c r="A185" s="183"/>
      <c r="B185" s="183"/>
    </row>
    <row r="186" spans="1:12" x14ac:dyDescent="0.15">
      <c r="A186" s="183"/>
      <c r="B186" s="183"/>
    </row>
  </sheetData>
  <mergeCells count="995">
    <mergeCell ref="A1:L1"/>
    <mergeCell ref="G7:I7"/>
    <mergeCell ref="I134:J134"/>
    <mergeCell ref="E106:F106"/>
    <mergeCell ref="G106:H106"/>
    <mergeCell ref="I106:J106"/>
    <mergeCell ref="K106:L106"/>
    <mergeCell ref="A107:B107"/>
    <mergeCell ref="C107:D107"/>
    <mergeCell ref="E107:F107"/>
    <mergeCell ref="G107:H107"/>
    <mergeCell ref="I107:J107"/>
    <mergeCell ref="K107:L107"/>
    <mergeCell ref="G103:H103"/>
    <mergeCell ref="I103:J103"/>
    <mergeCell ref="K103:L103"/>
    <mergeCell ref="C104:D104"/>
    <mergeCell ref="E104:F104"/>
    <mergeCell ref="G104:H104"/>
    <mergeCell ref="I104:J104"/>
    <mergeCell ref="K104:L104"/>
    <mergeCell ref="I105:J105"/>
    <mergeCell ref="K105:L105"/>
    <mergeCell ref="A102:B102"/>
    <mergeCell ref="A103:B103"/>
    <mergeCell ref="A104:B104"/>
    <mergeCell ref="A105:B105"/>
    <mergeCell ref="A106:B106"/>
    <mergeCell ref="C99:D99"/>
    <mergeCell ref="E99:F99"/>
    <mergeCell ref="G99:H99"/>
    <mergeCell ref="I99:J99"/>
    <mergeCell ref="C100:D100"/>
    <mergeCell ref="E100:F100"/>
    <mergeCell ref="G100:H100"/>
    <mergeCell ref="I100:J100"/>
    <mergeCell ref="C101:D101"/>
    <mergeCell ref="E101:F101"/>
    <mergeCell ref="G101:H101"/>
    <mergeCell ref="I101:J101"/>
    <mergeCell ref="C102:D102"/>
    <mergeCell ref="E102:F102"/>
    <mergeCell ref="G102:H102"/>
    <mergeCell ref="I102:J102"/>
    <mergeCell ref="C105:D105"/>
    <mergeCell ref="E105:F105"/>
    <mergeCell ref="G105:H105"/>
    <mergeCell ref="A98:B98"/>
    <mergeCell ref="C98:D98"/>
    <mergeCell ref="E98:F98"/>
    <mergeCell ref="G98:H98"/>
    <mergeCell ref="I98:J98"/>
    <mergeCell ref="K98:L98"/>
    <mergeCell ref="A99:B99"/>
    <mergeCell ref="A100:B100"/>
    <mergeCell ref="A101:B101"/>
    <mergeCell ref="K99:L99"/>
    <mergeCell ref="K100:L100"/>
    <mergeCell ref="K101:L101"/>
    <mergeCell ref="A96:B96"/>
    <mergeCell ref="C96:D96"/>
    <mergeCell ref="E96:F96"/>
    <mergeCell ref="G96:H96"/>
    <mergeCell ref="I96:J96"/>
    <mergeCell ref="K96:L96"/>
    <mergeCell ref="A97:B97"/>
    <mergeCell ref="C97:D97"/>
    <mergeCell ref="E97:F97"/>
    <mergeCell ref="G97:H97"/>
    <mergeCell ref="I97:J97"/>
    <mergeCell ref="K97:L97"/>
    <mergeCell ref="A94:B94"/>
    <mergeCell ref="C94:D94"/>
    <mergeCell ref="E94:F94"/>
    <mergeCell ref="G94:H94"/>
    <mergeCell ref="I94:J94"/>
    <mergeCell ref="K94:L94"/>
    <mergeCell ref="A95:B95"/>
    <mergeCell ref="C95:D95"/>
    <mergeCell ref="E95:F95"/>
    <mergeCell ref="G95:H95"/>
    <mergeCell ref="I95:J95"/>
    <mergeCell ref="K95:L95"/>
    <mergeCell ref="K77:L77"/>
    <mergeCell ref="C78:D78"/>
    <mergeCell ref="E78:F78"/>
    <mergeCell ref="K78:L78"/>
    <mergeCell ref="I78:J78"/>
    <mergeCell ref="K175:L175"/>
    <mergeCell ref="K157:L157"/>
    <mergeCell ref="K158:L158"/>
    <mergeCell ref="K159:L159"/>
    <mergeCell ref="K160:L160"/>
    <mergeCell ref="K161:L161"/>
    <mergeCell ref="K162:L162"/>
    <mergeCell ref="K153:L153"/>
    <mergeCell ref="K154:L154"/>
    <mergeCell ref="K155:L155"/>
    <mergeCell ref="K156:L156"/>
    <mergeCell ref="K145:L145"/>
    <mergeCell ref="K146:L146"/>
    <mergeCell ref="K147:L147"/>
    <mergeCell ref="K149:L149"/>
    <mergeCell ref="K150:L150"/>
    <mergeCell ref="K151:L151"/>
    <mergeCell ref="K102:L102"/>
    <mergeCell ref="E103:F103"/>
    <mergeCell ref="K176:L176"/>
    <mergeCell ref="K177:L177"/>
    <mergeCell ref="K169:L169"/>
    <mergeCell ref="K170:L170"/>
    <mergeCell ref="K171:L171"/>
    <mergeCell ref="K172:L172"/>
    <mergeCell ref="K173:L173"/>
    <mergeCell ref="K174:L174"/>
    <mergeCell ref="K163:L163"/>
    <mergeCell ref="K164:L164"/>
    <mergeCell ref="K165:L165"/>
    <mergeCell ref="K166:L166"/>
    <mergeCell ref="K167:L167"/>
    <mergeCell ref="K168:L168"/>
    <mergeCell ref="K139:L139"/>
    <mergeCell ref="K140:L140"/>
    <mergeCell ref="K141:L141"/>
    <mergeCell ref="K142:L142"/>
    <mergeCell ref="K143:L143"/>
    <mergeCell ref="K144:L144"/>
    <mergeCell ref="K135:L135"/>
    <mergeCell ref="K136:L136"/>
    <mergeCell ref="K137:L137"/>
    <mergeCell ref="K138:L138"/>
    <mergeCell ref="K76:L76"/>
    <mergeCell ref="K64:L64"/>
    <mergeCell ref="K65:L65"/>
    <mergeCell ref="K66:L66"/>
    <mergeCell ref="K67:L67"/>
    <mergeCell ref="K68:L68"/>
    <mergeCell ref="K69:L69"/>
    <mergeCell ref="K58:L58"/>
    <mergeCell ref="K59:L59"/>
    <mergeCell ref="K60:L60"/>
    <mergeCell ref="K61:L61"/>
    <mergeCell ref="K62:L62"/>
    <mergeCell ref="K63:L63"/>
    <mergeCell ref="K70:L70"/>
    <mergeCell ref="K71:L71"/>
    <mergeCell ref="K72:L72"/>
    <mergeCell ref="K73:L73"/>
    <mergeCell ref="K74:L74"/>
    <mergeCell ref="K75:L75"/>
    <mergeCell ref="K52:L52"/>
    <mergeCell ref="K53:L53"/>
    <mergeCell ref="K54:L54"/>
    <mergeCell ref="K55:L55"/>
    <mergeCell ref="K56:L56"/>
    <mergeCell ref="K57:L57"/>
    <mergeCell ref="K46:L46"/>
    <mergeCell ref="K47:L47"/>
    <mergeCell ref="K48:L48"/>
    <mergeCell ref="K49:L49"/>
    <mergeCell ref="K50:L50"/>
    <mergeCell ref="K51:L51"/>
    <mergeCell ref="K40:L40"/>
    <mergeCell ref="K41:L41"/>
    <mergeCell ref="K42:L42"/>
    <mergeCell ref="K43:L43"/>
    <mergeCell ref="K44:L44"/>
    <mergeCell ref="K45:L45"/>
    <mergeCell ref="K34:L34"/>
    <mergeCell ref="K35:L35"/>
    <mergeCell ref="K36:L36"/>
    <mergeCell ref="K37:L37"/>
    <mergeCell ref="K38:L38"/>
    <mergeCell ref="K39:L39"/>
    <mergeCell ref="K30:L30"/>
    <mergeCell ref="K31:L31"/>
    <mergeCell ref="K32:L32"/>
    <mergeCell ref="K33:L33"/>
    <mergeCell ref="K22:L22"/>
    <mergeCell ref="K23:L23"/>
    <mergeCell ref="K24:L24"/>
    <mergeCell ref="K25:L25"/>
    <mergeCell ref="K26:L26"/>
    <mergeCell ref="K27:L27"/>
    <mergeCell ref="K16:L16"/>
    <mergeCell ref="K17:L17"/>
    <mergeCell ref="K18:L18"/>
    <mergeCell ref="K19:L19"/>
    <mergeCell ref="K20:L20"/>
    <mergeCell ref="K21:L21"/>
    <mergeCell ref="E175:F175"/>
    <mergeCell ref="E176:F176"/>
    <mergeCell ref="E177:F177"/>
    <mergeCell ref="E162:F162"/>
    <mergeCell ref="E153:F153"/>
    <mergeCell ref="E154:F154"/>
    <mergeCell ref="E155:F155"/>
    <mergeCell ref="E156:F156"/>
    <mergeCell ref="E145:F145"/>
    <mergeCell ref="E146:F146"/>
    <mergeCell ref="E147:F147"/>
    <mergeCell ref="E149:F149"/>
    <mergeCell ref="E150:F150"/>
    <mergeCell ref="E151:F151"/>
    <mergeCell ref="E139:F139"/>
    <mergeCell ref="E140:F140"/>
    <mergeCell ref="K28:L28"/>
    <mergeCell ref="K29:L29"/>
    <mergeCell ref="E178:F178"/>
    <mergeCell ref="K10:L10"/>
    <mergeCell ref="K11:L11"/>
    <mergeCell ref="K12:L12"/>
    <mergeCell ref="K13:L13"/>
    <mergeCell ref="K14:L14"/>
    <mergeCell ref="K15:L15"/>
    <mergeCell ref="E169:F169"/>
    <mergeCell ref="E170:F170"/>
    <mergeCell ref="E171:F171"/>
    <mergeCell ref="E172:F172"/>
    <mergeCell ref="E173:F173"/>
    <mergeCell ref="E174:F174"/>
    <mergeCell ref="E163:F163"/>
    <mergeCell ref="E164:F164"/>
    <mergeCell ref="E165:F165"/>
    <mergeCell ref="E166:F166"/>
    <mergeCell ref="E167:F167"/>
    <mergeCell ref="E168:F168"/>
    <mergeCell ref="E157:F157"/>
    <mergeCell ref="E158:F158"/>
    <mergeCell ref="E159:F159"/>
    <mergeCell ref="E160:F160"/>
    <mergeCell ref="E161:F161"/>
    <mergeCell ref="E141:F141"/>
    <mergeCell ref="E142:F142"/>
    <mergeCell ref="E143:F143"/>
    <mergeCell ref="E144:F144"/>
    <mergeCell ref="E135:F135"/>
    <mergeCell ref="E136:F136"/>
    <mergeCell ref="E137:F137"/>
    <mergeCell ref="E138:F138"/>
    <mergeCell ref="E70:F70"/>
    <mergeCell ref="E71:F71"/>
    <mergeCell ref="E72:F72"/>
    <mergeCell ref="E73:F73"/>
    <mergeCell ref="E74:F74"/>
    <mergeCell ref="E75:F75"/>
    <mergeCell ref="E76:F76"/>
    <mergeCell ref="E88:F88"/>
    <mergeCell ref="E91:F91"/>
    <mergeCell ref="E80:F80"/>
    <mergeCell ref="E83:F83"/>
    <mergeCell ref="E86:F86"/>
    <mergeCell ref="E89:F89"/>
    <mergeCell ref="E92:F92"/>
    <mergeCell ref="E77:F77"/>
    <mergeCell ref="E87:F87"/>
    <mergeCell ref="E37:F37"/>
    <mergeCell ref="E38:F38"/>
    <mergeCell ref="E39:F39"/>
    <mergeCell ref="E68:F68"/>
    <mergeCell ref="E69:F69"/>
    <mergeCell ref="E58:F58"/>
    <mergeCell ref="E59:F59"/>
    <mergeCell ref="E60:F60"/>
    <mergeCell ref="E61:F61"/>
    <mergeCell ref="E62:F62"/>
    <mergeCell ref="E63:F63"/>
    <mergeCell ref="E47:F47"/>
    <mergeCell ref="E48:F48"/>
    <mergeCell ref="E49:F49"/>
    <mergeCell ref="E50:F50"/>
    <mergeCell ref="E51:F51"/>
    <mergeCell ref="E64:F64"/>
    <mergeCell ref="E65:F65"/>
    <mergeCell ref="E66:F66"/>
    <mergeCell ref="E67:F67"/>
    <mergeCell ref="G138:J138"/>
    <mergeCell ref="G139:J139"/>
    <mergeCell ref="E28:F28"/>
    <mergeCell ref="E29:F29"/>
    <mergeCell ref="E30:F30"/>
    <mergeCell ref="E31:F31"/>
    <mergeCell ref="E32:F32"/>
    <mergeCell ref="E33:F33"/>
    <mergeCell ref="E43:F43"/>
    <mergeCell ref="E44:F44"/>
    <mergeCell ref="E45:F45"/>
    <mergeCell ref="E52:F52"/>
    <mergeCell ref="E53:F53"/>
    <mergeCell ref="E54:F54"/>
    <mergeCell ref="E55:F55"/>
    <mergeCell ref="E56:F56"/>
    <mergeCell ref="E57:F57"/>
    <mergeCell ref="E46:F46"/>
    <mergeCell ref="E40:F40"/>
    <mergeCell ref="E41:F41"/>
    <mergeCell ref="E42:F42"/>
    <mergeCell ref="E34:F34"/>
    <mergeCell ref="E35:F35"/>
    <mergeCell ref="E36:F36"/>
    <mergeCell ref="G175:J175"/>
    <mergeCell ref="G176:J176"/>
    <mergeCell ref="G161:J161"/>
    <mergeCell ref="G151:J151"/>
    <mergeCell ref="G153:J153"/>
    <mergeCell ref="G154:J154"/>
    <mergeCell ref="G155:J155"/>
    <mergeCell ref="G144:J144"/>
    <mergeCell ref="G145:J145"/>
    <mergeCell ref="G146:J146"/>
    <mergeCell ref="G147:J147"/>
    <mergeCell ref="G149:J149"/>
    <mergeCell ref="G150:J150"/>
    <mergeCell ref="G140:J140"/>
    <mergeCell ref="G141:J141"/>
    <mergeCell ref="G142:J142"/>
    <mergeCell ref="G143:J143"/>
    <mergeCell ref="G135:J135"/>
    <mergeCell ref="G136:J136"/>
    <mergeCell ref="G137:J137"/>
    <mergeCell ref="G177:J177"/>
    <mergeCell ref="E10:F10"/>
    <mergeCell ref="E11:F11"/>
    <mergeCell ref="E12:F12"/>
    <mergeCell ref="E13:F13"/>
    <mergeCell ref="E14:F14"/>
    <mergeCell ref="E15:F15"/>
    <mergeCell ref="G168:J168"/>
    <mergeCell ref="G169:J169"/>
    <mergeCell ref="G170:J170"/>
    <mergeCell ref="G171:J171"/>
    <mergeCell ref="G172:J172"/>
    <mergeCell ref="G173:J173"/>
    <mergeCell ref="G162:J162"/>
    <mergeCell ref="G163:J163"/>
    <mergeCell ref="G164:J164"/>
    <mergeCell ref="G165:J165"/>
    <mergeCell ref="I42:J42"/>
    <mergeCell ref="I43:J43"/>
    <mergeCell ref="I44:J44"/>
    <mergeCell ref="I51:J51"/>
    <mergeCell ref="I52:J52"/>
    <mergeCell ref="I53:J53"/>
    <mergeCell ref="I60:J60"/>
    <mergeCell ref="I61:J61"/>
    <mergeCell ref="I62:J62"/>
    <mergeCell ref="I54:J54"/>
    <mergeCell ref="I55:J55"/>
    <mergeCell ref="I56:J56"/>
    <mergeCell ref="I57:J57"/>
    <mergeCell ref="I58:J58"/>
    <mergeCell ref="I59:J59"/>
    <mergeCell ref="I45:J45"/>
    <mergeCell ref="I46:J46"/>
    <mergeCell ref="I47:J47"/>
    <mergeCell ref="I48:J48"/>
    <mergeCell ref="I49:J49"/>
    <mergeCell ref="I50:J50"/>
    <mergeCell ref="C178:D178"/>
    <mergeCell ref="C168:D168"/>
    <mergeCell ref="C169:D169"/>
    <mergeCell ref="C170:D170"/>
    <mergeCell ref="C171:D171"/>
    <mergeCell ref="C172:D172"/>
    <mergeCell ref="C173:D173"/>
    <mergeCell ref="C162:D162"/>
    <mergeCell ref="C163:D163"/>
    <mergeCell ref="C164:D164"/>
    <mergeCell ref="C165:D165"/>
    <mergeCell ref="C166:D166"/>
    <mergeCell ref="C167:D167"/>
    <mergeCell ref="C151:D151"/>
    <mergeCell ref="C153:D153"/>
    <mergeCell ref="C154:D154"/>
    <mergeCell ref="C155:D155"/>
    <mergeCell ref="C174:D174"/>
    <mergeCell ref="C175:D175"/>
    <mergeCell ref="C176:D176"/>
    <mergeCell ref="C177:D177"/>
    <mergeCell ref="C156:D156"/>
    <mergeCell ref="C157:D157"/>
    <mergeCell ref="A152:L152"/>
    <mergeCell ref="A169:B169"/>
    <mergeCell ref="A170:B170"/>
    <mergeCell ref="A171:B171"/>
    <mergeCell ref="A172:B172"/>
    <mergeCell ref="A173:B173"/>
    <mergeCell ref="A174:B174"/>
    <mergeCell ref="A163:B163"/>
    <mergeCell ref="A164:B164"/>
    <mergeCell ref="A165:B165"/>
    <mergeCell ref="A166:B166"/>
    <mergeCell ref="A167:B167"/>
    <mergeCell ref="A168:B168"/>
    <mergeCell ref="G174:J174"/>
    <mergeCell ref="C144:D144"/>
    <mergeCell ref="C145:D145"/>
    <mergeCell ref="C146:D146"/>
    <mergeCell ref="C147:D147"/>
    <mergeCell ref="C149:D149"/>
    <mergeCell ref="C150:D150"/>
    <mergeCell ref="C138:D138"/>
    <mergeCell ref="C139:D139"/>
    <mergeCell ref="C140:D140"/>
    <mergeCell ref="C141:D141"/>
    <mergeCell ref="C142:D142"/>
    <mergeCell ref="C143:D143"/>
    <mergeCell ref="C75:D75"/>
    <mergeCell ref="C134:D134"/>
    <mergeCell ref="C135:D135"/>
    <mergeCell ref="C136:D136"/>
    <mergeCell ref="C137:D137"/>
    <mergeCell ref="C69:D69"/>
    <mergeCell ref="C70:D70"/>
    <mergeCell ref="C71:D71"/>
    <mergeCell ref="C72:D72"/>
    <mergeCell ref="C73:D73"/>
    <mergeCell ref="C74:D74"/>
    <mergeCell ref="C76:D76"/>
    <mergeCell ref="C88:D88"/>
    <mergeCell ref="C91:D91"/>
    <mergeCell ref="C80:D80"/>
    <mergeCell ref="C83:D83"/>
    <mergeCell ref="C86:D86"/>
    <mergeCell ref="C89:D89"/>
    <mergeCell ref="C92:D92"/>
    <mergeCell ref="C77:D77"/>
    <mergeCell ref="C87:D87"/>
    <mergeCell ref="C93:D93"/>
    <mergeCell ref="C103:D103"/>
    <mergeCell ref="C106:D106"/>
    <mergeCell ref="C63:D63"/>
    <mergeCell ref="C64:D64"/>
    <mergeCell ref="C65:D65"/>
    <mergeCell ref="C66:D66"/>
    <mergeCell ref="C67:D67"/>
    <mergeCell ref="C68:D68"/>
    <mergeCell ref="C57:D57"/>
    <mergeCell ref="C58:D58"/>
    <mergeCell ref="C59:D59"/>
    <mergeCell ref="C60:D60"/>
    <mergeCell ref="C61:D61"/>
    <mergeCell ref="C62:D62"/>
    <mergeCell ref="C51:D51"/>
    <mergeCell ref="C52:D52"/>
    <mergeCell ref="C53:D53"/>
    <mergeCell ref="C54:D54"/>
    <mergeCell ref="C55:D55"/>
    <mergeCell ref="C56:D56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C11:D11"/>
    <mergeCell ref="C12:D12"/>
    <mergeCell ref="C13:D13"/>
    <mergeCell ref="C14:D14"/>
    <mergeCell ref="C27:D27"/>
    <mergeCell ref="C28:D28"/>
    <mergeCell ref="C29:D29"/>
    <mergeCell ref="E16:F16"/>
    <mergeCell ref="E17:F17"/>
    <mergeCell ref="E18:F18"/>
    <mergeCell ref="E23:F23"/>
    <mergeCell ref="E24:F24"/>
    <mergeCell ref="E25:F25"/>
    <mergeCell ref="E26:F26"/>
    <mergeCell ref="E27:F27"/>
    <mergeCell ref="C23:D23"/>
    <mergeCell ref="C24:D24"/>
    <mergeCell ref="C25:D25"/>
    <mergeCell ref="C26:D26"/>
    <mergeCell ref="E22:F22"/>
    <mergeCell ref="A181:B181"/>
    <mergeCell ref="A182:B182"/>
    <mergeCell ref="A183:B183"/>
    <mergeCell ref="A184:B184"/>
    <mergeCell ref="A185:B185"/>
    <mergeCell ref="A186:B186"/>
    <mergeCell ref="A175:B175"/>
    <mergeCell ref="A176:B176"/>
    <mergeCell ref="A177:B177"/>
    <mergeCell ref="A178:B178"/>
    <mergeCell ref="A179:B179"/>
    <mergeCell ref="A180:B180"/>
    <mergeCell ref="C158:D158"/>
    <mergeCell ref="C159:D159"/>
    <mergeCell ref="C160:D160"/>
    <mergeCell ref="C161:D161"/>
    <mergeCell ref="G166:J166"/>
    <mergeCell ref="G167:J167"/>
    <mergeCell ref="G156:J156"/>
    <mergeCell ref="G157:J157"/>
    <mergeCell ref="G158:J158"/>
    <mergeCell ref="G159:J159"/>
    <mergeCell ref="G160:J160"/>
    <mergeCell ref="A157:B157"/>
    <mergeCell ref="A158:B158"/>
    <mergeCell ref="A159:B159"/>
    <mergeCell ref="A160:B160"/>
    <mergeCell ref="A161:B161"/>
    <mergeCell ref="A162:B162"/>
    <mergeCell ref="A153:B153"/>
    <mergeCell ref="A154:B154"/>
    <mergeCell ref="A155:B155"/>
    <mergeCell ref="A156:B156"/>
    <mergeCell ref="A145:B145"/>
    <mergeCell ref="A146:B146"/>
    <mergeCell ref="A147:B147"/>
    <mergeCell ref="A149:B149"/>
    <mergeCell ref="A150:B150"/>
    <mergeCell ref="A151:B151"/>
    <mergeCell ref="A139:B139"/>
    <mergeCell ref="A140:B140"/>
    <mergeCell ref="A141:B141"/>
    <mergeCell ref="A142:B142"/>
    <mergeCell ref="A143:B143"/>
    <mergeCell ref="A144:B144"/>
    <mergeCell ref="A134:B134"/>
    <mergeCell ref="A135:B135"/>
    <mergeCell ref="A136:B136"/>
    <mergeCell ref="A137:B137"/>
    <mergeCell ref="A138:B138"/>
    <mergeCell ref="A70:B70"/>
    <mergeCell ref="A71:B71"/>
    <mergeCell ref="A72:B72"/>
    <mergeCell ref="A73:B73"/>
    <mergeCell ref="A74:B74"/>
    <mergeCell ref="A75:B75"/>
    <mergeCell ref="A76:B76"/>
    <mergeCell ref="A86:B86"/>
    <mergeCell ref="A87:B87"/>
    <mergeCell ref="A88:B88"/>
    <mergeCell ref="A89:B89"/>
    <mergeCell ref="A90:B90"/>
    <mergeCell ref="A91:B91"/>
    <mergeCell ref="A92:B92"/>
    <mergeCell ref="A93:B93"/>
    <mergeCell ref="A85:B85"/>
    <mergeCell ref="A84:B84"/>
    <mergeCell ref="A83:B83"/>
    <mergeCell ref="A82:B82"/>
    <mergeCell ref="A65:B65"/>
    <mergeCell ref="A66:B66"/>
    <mergeCell ref="A67:B67"/>
    <mergeCell ref="A68:B68"/>
    <mergeCell ref="A69:B69"/>
    <mergeCell ref="A58:B58"/>
    <mergeCell ref="A59:B59"/>
    <mergeCell ref="A60:B60"/>
    <mergeCell ref="A61:B61"/>
    <mergeCell ref="A62:B62"/>
    <mergeCell ref="A63:B63"/>
    <mergeCell ref="A56:B56"/>
    <mergeCell ref="A57:B57"/>
    <mergeCell ref="A46:B46"/>
    <mergeCell ref="A47:B47"/>
    <mergeCell ref="A48:B48"/>
    <mergeCell ref="A49:B49"/>
    <mergeCell ref="A50:B50"/>
    <mergeCell ref="A51:B51"/>
    <mergeCell ref="A64:B64"/>
    <mergeCell ref="A16:B16"/>
    <mergeCell ref="A17:B17"/>
    <mergeCell ref="A18:B18"/>
    <mergeCell ref="A19:B19"/>
    <mergeCell ref="A20:B20"/>
    <mergeCell ref="A21:B21"/>
    <mergeCell ref="A10:B10"/>
    <mergeCell ref="A11:B11"/>
    <mergeCell ref="A12:B12"/>
    <mergeCell ref="A13:B13"/>
    <mergeCell ref="A14:B14"/>
    <mergeCell ref="A15:B15"/>
    <mergeCell ref="J6:L6"/>
    <mergeCell ref="J7:L7"/>
    <mergeCell ref="K2:L2"/>
    <mergeCell ref="A9:B9"/>
    <mergeCell ref="C9:D9"/>
    <mergeCell ref="E9:F9"/>
    <mergeCell ref="K9:L9"/>
    <mergeCell ref="J3:L3"/>
    <mergeCell ref="J4:L4"/>
    <mergeCell ref="J5:L5"/>
    <mergeCell ref="A3:C3"/>
    <mergeCell ref="A4:C4"/>
    <mergeCell ref="A5:C5"/>
    <mergeCell ref="A6:C6"/>
    <mergeCell ref="A7:C7"/>
    <mergeCell ref="D3:F3"/>
    <mergeCell ref="G3:I3"/>
    <mergeCell ref="G4:I4"/>
    <mergeCell ref="G5:I5"/>
    <mergeCell ref="G6:I6"/>
    <mergeCell ref="G9:H9"/>
    <mergeCell ref="I9:J9"/>
    <mergeCell ref="D7:F7"/>
    <mergeCell ref="C10:D10"/>
    <mergeCell ref="C79:D79"/>
    <mergeCell ref="E79:F79"/>
    <mergeCell ref="C82:D82"/>
    <mergeCell ref="E82:F82"/>
    <mergeCell ref="C85:D85"/>
    <mergeCell ref="E85:F85"/>
    <mergeCell ref="D4:F4"/>
    <mergeCell ref="D5:F5"/>
    <mergeCell ref="D6:F6"/>
    <mergeCell ref="C15:D15"/>
    <mergeCell ref="C16:D16"/>
    <mergeCell ref="C17:D17"/>
    <mergeCell ref="C18:D18"/>
    <mergeCell ref="C19:D19"/>
    <mergeCell ref="C20:D20"/>
    <mergeCell ref="E19:F19"/>
    <mergeCell ref="E20:F20"/>
    <mergeCell ref="E21:F21"/>
    <mergeCell ref="C30:D30"/>
    <mergeCell ref="C31:D31"/>
    <mergeCell ref="C32:D32"/>
    <mergeCell ref="C21:D21"/>
    <mergeCell ref="C22:D22"/>
    <mergeCell ref="K80:L80"/>
    <mergeCell ref="C81:D81"/>
    <mergeCell ref="E81:F81"/>
    <mergeCell ref="K81:L81"/>
    <mergeCell ref="G81:H81"/>
    <mergeCell ref="I79:J79"/>
    <mergeCell ref="I80:J80"/>
    <mergeCell ref="I81:J81"/>
    <mergeCell ref="K79:L79"/>
    <mergeCell ref="K83:L83"/>
    <mergeCell ref="C84:D84"/>
    <mergeCell ref="E84:F84"/>
    <mergeCell ref="K84:L84"/>
    <mergeCell ref="G82:H82"/>
    <mergeCell ref="G83:H83"/>
    <mergeCell ref="G84:H84"/>
    <mergeCell ref="I82:J82"/>
    <mergeCell ref="I83:J83"/>
    <mergeCell ref="I84:J84"/>
    <mergeCell ref="K82:L82"/>
    <mergeCell ref="G85:H85"/>
    <mergeCell ref="G86:H86"/>
    <mergeCell ref="G87:H87"/>
    <mergeCell ref="I85:J85"/>
    <mergeCell ref="I86:J86"/>
    <mergeCell ref="I87:J87"/>
    <mergeCell ref="K85:L85"/>
    <mergeCell ref="C90:D90"/>
    <mergeCell ref="E90:F90"/>
    <mergeCell ref="K90:L90"/>
    <mergeCell ref="G88:H88"/>
    <mergeCell ref="G89:H89"/>
    <mergeCell ref="G90:H90"/>
    <mergeCell ref="I88:J88"/>
    <mergeCell ref="I89:J89"/>
    <mergeCell ref="I90:J90"/>
    <mergeCell ref="K88:L88"/>
    <mergeCell ref="K93:L93"/>
    <mergeCell ref="G91:H91"/>
    <mergeCell ref="G92:H92"/>
    <mergeCell ref="G93:H93"/>
    <mergeCell ref="I91:J91"/>
    <mergeCell ref="I92:J92"/>
    <mergeCell ref="I93:J93"/>
    <mergeCell ref="K91:L91"/>
    <mergeCell ref="K87:L87"/>
    <mergeCell ref="G134:H134"/>
    <mergeCell ref="E134:F134"/>
    <mergeCell ref="K134:L134"/>
    <mergeCell ref="I19:J19"/>
    <mergeCell ref="I20:J20"/>
    <mergeCell ref="I21:J21"/>
    <mergeCell ref="I22:J22"/>
    <mergeCell ref="I23:J23"/>
    <mergeCell ref="I24:J24"/>
    <mergeCell ref="I25:J25"/>
    <mergeCell ref="I26:J26"/>
    <mergeCell ref="I36:J36"/>
    <mergeCell ref="I37:J37"/>
    <mergeCell ref="I38:J38"/>
    <mergeCell ref="I39:J39"/>
    <mergeCell ref="I40:J40"/>
    <mergeCell ref="I41:J41"/>
    <mergeCell ref="G27:H27"/>
    <mergeCell ref="G28:H28"/>
    <mergeCell ref="G29:H29"/>
    <mergeCell ref="K92:L92"/>
    <mergeCell ref="K89:L89"/>
    <mergeCell ref="K86:L86"/>
    <mergeCell ref="E93:F93"/>
    <mergeCell ref="I27:J27"/>
    <mergeCell ref="I28:J28"/>
    <mergeCell ref="I29:J29"/>
    <mergeCell ref="I30:J30"/>
    <mergeCell ref="I31:J31"/>
    <mergeCell ref="I32:J32"/>
    <mergeCell ref="I33:J33"/>
    <mergeCell ref="I34:J34"/>
    <mergeCell ref="I35:J35"/>
    <mergeCell ref="G38:H38"/>
    <mergeCell ref="G39:H39"/>
    <mergeCell ref="G40:H40"/>
    <mergeCell ref="G41:H41"/>
    <mergeCell ref="G42:H42"/>
    <mergeCell ref="G43:H43"/>
    <mergeCell ref="G44:H44"/>
    <mergeCell ref="G30:H30"/>
    <mergeCell ref="G31:H31"/>
    <mergeCell ref="G32:H32"/>
    <mergeCell ref="G33:H33"/>
    <mergeCell ref="G34:H34"/>
    <mergeCell ref="G35:H35"/>
    <mergeCell ref="I75:J75"/>
    <mergeCell ref="I76:J76"/>
    <mergeCell ref="I77:J77"/>
    <mergeCell ref="G54:H54"/>
    <mergeCell ref="G55:H55"/>
    <mergeCell ref="G56:H56"/>
    <mergeCell ref="G57:H57"/>
    <mergeCell ref="G58:H58"/>
    <mergeCell ref="G59:H59"/>
    <mergeCell ref="G60:H60"/>
    <mergeCell ref="G61:H61"/>
    <mergeCell ref="G62:H62"/>
    <mergeCell ref="I63:J63"/>
    <mergeCell ref="I64:J64"/>
    <mergeCell ref="I65:J65"/>
    <mergeCell ref="I66:J66"/>
    <mergeCell ref="I67:J67"/>
    <mergeCell ref="I68:J68"/>
    <mergeCell ref="G72:H72"/>
    <mergeCell ref="G73:H73"/>
    <mergeCell ref="G74:H74"/>
    <mergeCell ref="G63:H63"/>
    <mergeCell ref="G64:H64"/>
    <mergeCell ref="G65:H65"/>
    <mergeCell ref="G66:H66"/>
    <mergeCell ref="G67:H67"/>
    <mergeCell ref="G68:H68"/>
    <mergeCell ref="G69:H69"/>
    <mergeCell ref="G70:H70"/>
    <mergeCell ref="G71:H71"/>
    <mergeCell ref="I72:J72"/>
    <mergeCell ref="I73:J73"/>
    <mergeCell ref="I74:J74"/>
    <mergeCell ref="I69:J69"/>
    <mergeCell ref="I70:J70"/>
    <mergeCell ref="I71:J71"/>
    <mergeCell ref="G75:H75"/>
    <mergeCell ref="G76:H76"/>
    <mergeCell ref="G77:H77"/>
    <mergeCell ref="G78:H78"/>
    <mergeCell ref="G79:H79"/>
    <mergeCell ref="G80:H80"/>
    <mergeCell ref="G20:H20"/>
    <mergeCell ref="G21:H21"/>
    <mergeCell ref="G22:H22"/>
    <mergeCell ref="G23:H23"/>
    <mergeCell ref="G24:H24"/>
    <mergeCell ref="G25:H25"/>
    <mergeCell ref="G26:H26"/>
    <mergeCell ref="G45:H45"/>
    <mergeCell ref="G46:H46"/>
    <mergeCell ref="G47:H47"/>
    <mergeCell ref="G48:H48"/>
    <mergeCell ref="G49:H49"/>
    <mergeCell ref="G50:H50"/>
    <mergeCell ref="G51:H51"/>
    <mergeCell ref="G52:H52"/>
    <mergeCell ref="G53:H53"/>
    <mergeCell ref="G36:H36"/>
    <mergeCell ref="G37:H37"/>
    <mergeCell ref="A33:B33"/>
    <mergeCell ref="A32:B32"/>
    <mergeCell ref="A31:B31"/>
    <mergeCell ref="A30:B30"/>
    <mergeCell ref="A29:B29"/>
    <mergeCell ref="A28:B28"/>
    <mergeCell ref="A27:B27"/>
    <mergeCell ref="A26:B26"/>
    <mergeCell ref="A25:B25"/>
    <mergeCell ref="G19:H1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A81:B81"/>
    <mergeCell ref="A80:B80"/>
    <mergeCell ref="A79:B79"/>
    <mergeCell ref="A78:B78"/>
    <mergeCell ref="A77:B77"/>
    <mergeCell ref="A24:B24"/>
    <mergeCell ref="A23:B23"/>
    <mergeCell ref="A22:B22"/>
    <mergeCell ref="A40:B40"/>
    <mergeCell ref="A41:B41"/>
    <mergeCell ref="A42:B42"/>
    <mergeCell ref="A43:B43"/>
    <mergeCell ref="A44:B44"/>
    <mergeCell ref="A45:B45"/>
    <mergeCell ref="A34:B34"/>
    <mergeCell ref="A35:B35"/>
    <mergeCell ref="A36:B36"/>
    <mergeCell ref="A37:B37"/>
    <mergeCell ref="A38:B38"/>
    <mergeCell ref="A39:B39"/>
    <mergeCell ref="A52:B52"/>
    <mergeCell ref="A53:B53"/>
    <mergeCell ref="A54:B54"/>
    <mergeCell ref="A55:B55"/>
    <mergeCell ref="A108:B108"/>
    <mergeCell ref="C108:D108"/>
    <mergeCell ref="E108:F108"/>
    <mergeCell ref="G108:H108"/>
    <mergeCell ref="I108:J108"/>
    <mergeCell ref="K108:L108"/>
    <mergeCell ref="A109:B109"/>
    <mergeCell ref="C109:D109"/>
    <mergeCell ref="E109:F109"/>
    <mergeCell ref="G109:H109"/>
    <mergeCell ref="I109:J109"/>
    <mergeCell ref="K109:L109"/>
    <mergeCell ref="A110:B110"/>
    <mergeCell ref="C110:D110"/>
    <mergeCell ref="E110:F110"/>
    <mergeCell ref="G110:H110"/>
    <mergeCell ref="I110:J110"/>
    <mergeCell ref="K110:L110"/>
    <mergeCell ref="A111:B111"/>
    <mergeCell ref="C111:D111"/>
    <mergeCell ref="E111:F111"/>
    <mergeCell ref="G111:H111"/>
    <mergeCell ref="I111:J111"/>
    <mergeCell ref="K111:L111"/>
    <mergeCell ref="C114:D114"/>
    <mergeCell ref="E114:F114"/>
    <mergeCell ref="G114:H114"/>
    <mergeCell ref="I114:J114"/>
    <mergeCell ref="K114:L114"/>
    <mergeCell ref="A112:B112"/>
    <mergeCell ref="C112:D112"/>
    <mergeCell ref="E112:F112"/>
    <mergeCell ref="G112:H112"/>
    <mergeCell ref="I112:J112"/>
    <mergeCell ref="K112:L112"/>
    <mergeCell ref="A113:B113"/>
    <mergeCell ref="C113:D113"/>
    <mergeCell ref="E113:F113"/>
    <mergeCell ref="G113:H113"/>
    <mergeCell ref="I113:J113"/>
    <mergeCell ref="K113:L113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14:B114"/>
    <mergeCell ref="A124:B124"/>
    <mergeCell ref="A125:B125"/>
    <mergeCell ref="C115:D115"/>
    <mergeCell ref="E115:F115"/>
    <mergeCell ref="G115:H115"/>
    <mergeCell ref="I115:J115"/>
    <mergeCell ref="K115:L115"/>
    <mergeCell ref="C116:D116"/>
    <mergeCell ref="E116:F116"/>
    <mergeCell ref="G116:H116"/>
    <mergeCell ref="I116:J116"/>
    <mergeCell ref="K116:L116"/>
    <mergeCell ref="C117:D117"/>
    <mergeCell ref="E117:F117"/>
    <mergeCell ref="G117:H117"/>
    <mergeCell ref="I117:J117"/>
    <mergeCell ref="K117:L117"/>
    <mergeCell ref="C118:D118"/>
    <mergeCell ref="E118:F118"/>
    <mergeCell ref="G118:H118"/>
    <mergeCell ref="I118:J118"/>
    <mergeCell ref="K118:L118"/>
    <mergeCell ref="C119:D119"/>
    <mergeCell ref="A115:B115"/>
    <mergeCell ref="E119:F119"/>
    <mergeCell ref="G119:H119"/>
    <mergeCell ref="I119:J119"/>
    <mergeCell ref="K119:L119"/>
    <mergeCell ref="C120:D120"/>
    <mergeCell ref="E120:F120"/>
    <mergeCell ref="G120:H120"/>
    <mergeCell ref="I120:J120"/>
    <mergeCell ref="K120:L120"/>
    <mergeCell ref="C121:D121"/>
    <mergeCell ref="E121:F121"/>
    <mergeCell ref="G121:H121"/>
    <mergeCell ref="I121:J121"/>
    <mergeCell ref="K121:L121"/>
    <mergeCell ref="C122:D122"/>
    <mergeCell ref="E122:F122"/>
    <mergeCell ref="G122:H122"/>
    <mergeCell ref="I122:J122"/>
    <mergeCell ref="K122:L122"/>
    <mergeCell ref="C125:D125"/>
    <mergeCell ref="E125:F125"/>
    <mergeCell ref="G125:H125"/>
    <mergeCell ref="I125:J125"/>
    <mergeCell ref="K125:L125"/>
    <mergeCell ref="C123:D123"/>
    <mergeCell ref="E123:F123"/>
    <mergeCell ref="G123:H123"/>
    <mergeCell ref="I123:J123"/>
    <mergeCell ref="K123:L123"/>
    <mergeCell ref="C124:D124"/>
    <mergeCell ref="E124:F124"/>
    <mergeCell ref="G124:H124"/>
    <mergeCell ref="I124:J124"/>
    <mergeCell ref="K124:L124"/>
    <mergeCell ref="E126:F126"/>
    <mergeCell ref="E127:F127"/>
    <mergeCell ref="E128:F128"/>
    <mergeCell ref="E129:F129"/>
    <mergeCell ref="E130:F130"/>
    <mergeCell ref="E132:F132"/>
    <mergeCell ref="E133:F133"/>
    <mergeCell ref="A131:B131"/>
    <mergeCell ref="C131:D131"/>
    <mergeCell ref="E131:F131"/>
    <mergeCell ref="A126:B126"/>
    <mergeCell ref="A127:B127"/>
    <mergeCell ref="A128:B128"/>
    <mergeCell ref="A129:B129"/>
    <mergeCell ref="A130:B130"/>
    <mergeCell ref="A132:B132"/>
    <mergeCell ref="A133:B133"/>
    <mergeCell ref="C126:D126"/>
    <mergeCell ref="C127:D127"/>
    <mergeCell ref="C128:D128"/>
    <mergeCell ref="C129:D129"/>
    <mergeCell ref="C130:D130"/>
    <mergeCell ref="C132:D132"/>
    <mergeCell ref="C133:D133"/>
    <mergeCell ref="G126:H126"/>
    <mergeCell ref="G127:H127"/>
    <mergeCell ref="G128:H128"/>
    <mergeCell ref="G129:H129"/>
    <mergeCell ref="G130:H130"/>
    <mergeCell ref="G131:H131"/>
    <mergeCell ref="G132:H132"/>
    <mergeCell ref="G133:H133"/>
    <mergeCell ref="K126:L126"/>
    <mergeCell ref="K127:L127"/>
    <mergeCell ref="K128:L128"/>
    <mergeCell ref="K129:L129"/>
    <mergeCell ref="K130:L130"/>
    <mergeCell ref="K131:L131"/>
    <mergeCell ref="K132:L132"/>
    <mergeCell ref="K133:L133"/>
    <mergeCell ref="I126:J126"/>
    <mergeCell ref="I127:J127"/>
    <mergeCell ref="I128:J128"/>
    <mergeCell ref="I129:J129"/>
    <mergeCell ref="I130:J130"/>
    <mergeCell ref="I131:J131"/>
    <mergeCell ref="I132:J132"/>
    <mergeCell ref="I133:J133"/>
  </mergeCells>
  <phoneticPr fontId="20" type="noConversion"/>
  <printOptions horizontalCentered="1"/>
  <pageMargins left="0.51138889789581299" right="0.51138889789581299" top="0.55097222328186035" bottom="0.55097222328186035" header="0.31486111879348755" footer="0.31486111879348755"/>
  <pageSetup paperSize="9" scale="80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9"/>
  <sheetViews>
    <sheetView topLeftCell="B1" zoomScaleNormal="100" workbookViewId="0">
      <selection activeCell="I13" sqref="I13"/>
    </sheetView>
  </sheetViews>
  <sheetFormatPr defaultColWidth="8.88671875" defaultRowHeight="13.5" x14ac:dyDescent="0.15"/>
  <cols>
    <col min="1" max="1" width="11.77734375" hidden="1" customWidth="1"/>
    <col min="2" max="3" width="30.77734375" customWidth="1"/>
    <col min="4" max="4" width="4.77734375" customWidth="1"/>
    <col min="5" max="8" width="13.77734375" customWidth="1"/>
    <col min="9" max="9" width="8.77734375" customWidth="1"/>
    <col min="10" max="10" width="12.77734375" customWidth="1"/>
    <col min="11" max="14" width="2.77734375" hidden="1" customWidth="1"/>
  </cols>
  <sheetData>
    <row r="1" spans="1:14" ht="30" customHeight="1" x14ac:dyDescent="0.15">
      <c r="A1" s="187" t="s">
        <v>154</v>
      </c>
      <c r="B1" s="187"/>
      <c r="C1" s="187"/>
      <c r="D1" s="187"/>
      <c r="E1" s="187"/>
      <c r="F1" s="187"/>
      <c r="G1" s="187"/>
      <c r="H1" s="187"/>
      <c r="I1" s="187"/>
      <c r="J1" s="187"/>
    </row>
    <row r="2" spans="1:14" ht="30" customHeight="1" x14ac:dyDescent="0.15">
      <c r="A2" s="188" t="s">
        <v>203</v>
      </c>
      <c r="B2" s="188"/>
      <c r="C2" s="188"/>
      <c r="D2" s="188"/>
      <c r="E2" s="188"/>
      <c r="F2" s="188"/>
      <c r="G2" s="188"/>
      <c r="H2" s="188"/>
      <c r="I2" s="188"/>
      <c r="J2" s="188"/>
    </row>
    <row r="3" spans="1:14" ht="30" customHeight="1" x14ac:dyDescent="0.15">
      <c r="A3" s="81" t="s">
        <v>45</v>
      </c>
      <c r="B3" s="81" t="s">
        <v>150</v>
      </c>
      <c r="C3" s="81" t="s">
        <v>156</v>
      </c>
      <c r="D3" s="81" t="s">
        <v>251</v>
      </c>
      <c r="E3" s="81" t="s">
        <v>75</v>
      </c>
      <c r="F3" s="81" t="s">
        <v>59</v>
      </c>
      <c r="G3" s="81" t="s">
        <v>77</v>
      </c>
      <c r="H3" s="81" t="s">
        <v>61</v>
      </c>
      <c r="I3" s="81" t="s">
        <v>60</v>
      </c>
      <c r="J3" s="81" t="s">
        <v>151</v>
      </c>
      <c r="K3" s="82" t="s">
        <v>80</v>
      </c>
      <c r="L3" s="82" t="s">
        <v>242</v>
      </c>
      <c r="M3" s="82" t="s">
        <v>82</v>
      </c>
      <c r="N3" s="82" t="s">
        <v>51</v>
      </c>
    </row>
    <row r="4" spans="1:14" ht="30" customHeight="1" x14ac:dyDescent="0.15">
      <c r="A4" s="83" t="s">
        <v>258</v>
      </c>
      <c r="B4" s="83" t="s">
        <v>296</v>
      </c>
      <c r="C4" s="83" t="s">
        <v>130</v>
      </c>
      <c r="D4" s="83" t="s">
        <v>231</v>
      </c>
      <c r="E4" s="84">
        <f>일위대가!F7</f>
        <v>1242</v>
      </c>
      <c r="F4" s="84">
        <f>일위대가!H7</f>
        <v>41424</v>
      </c>
      <c r="G4" s="84">
        <f>일위대가!J7</f>
        <v>0</v>
      </c>
      <c r="H4" s="84">
        <f t="shared" ref="H4:H9" si="0">E4+F4+G4</f>
        <v>42666</v>
      </c>
      <c r="I4" s="83" t="s">
        <v>17</v>
      </c>
      <c r="J4" s="83" t="s">
        <v>223</v>
      </c>
      <c r="K4" s="85" t="s">
        <v>223</v>
      </c>
      <c r="L4" s="85" t="s">
        <v>223</v>
      </c>
      <c r="M4" s="85" t="s">
        <v>223</v>
      </c>
      <c r="N4" s="85" t="s">
        <v>223</v>
      </c>
    </row>
    <row r="5" spans="1:14" ht="30" customHeight="1" x14ac:dyDescent="0.15">
      <c r="A5" s="83" t="s">
        <v>257</v>
      </c>
      <c r="B5" s="83" t="s">
        <v>296</v>
      </c>
      <c r="C5" s="83" t="s">
        <v>204</v>
      </c>
      <c r="D5" s="83" t="s">
        <v>231</v>
      </c>
      <c r="E5" s="84">
        <f>일위대가!F12</f>
        <v>2234</v>
      </c>
      <c r="F5" s="84">
        <f>일위대가!H12</f>
        <v>74484</v>
      </c>
      <c r="G5" s="84">
        <f>일위대가!J12</f>
        <v>0</v>
      </c>
      <c r="H5" s="84">
        <f t="shared" si="0"/>
        <v>76718</v>
      </c>
      <c r="I5" s="83" t="s">
        <v>50</v>
      </c>
      <c r="J5" s="83" t="s">
        <v>223</v>
      </c>
      <c r="K5" s="85" t="s">
        <v>223</v>
      </c>
      <c r="L5" s="85" t="s">
        <v>223</v>
      </c>
      <c r="M5" s="85" t="s">
        <v>223</v>
      </c>
      <c r="N5" s="85" t="s">
        <v>223</v>
      </c>
    </row>
    <row r="6" spans="1:14" ht="30" customHeight="1" x14ac:dyDescent="0.15">
      <c r="A6" s="83" t="s">
        <v>256</v>
      </c>
      <c r="B6" s="83" t="s">
        <v>200</v>
      </c>
      <c r="C6" s="83" t="s">
        <v>128</v>
      </c>
      <c r="D6" s="83" t="s">
        <v>231</v>
      </c>
      <c r="E6" s="84">
        <f>일위대가!F17</f>
        <v>372</v>
      </c>
      <c r="F6" s="84">
        <f>일위대가!H17</f>
        <v>12427</v>
      </c>
      <c r="G6" s="84">
        <f>일위대가!J17</f>
        <v>0</v>
      </c>
      <c r="H6" s="84">
        <f t="shared" si="0"/>
        <v>12799</v>
      </c>
      <c r="I6" s="83" t="s">
        <v>20</v>
      </c>
      <c r="J6" s="83" t="s">
        <v>223</v>
      </c>
      <c r="K6" s="85" t="s">
        <v>223</v>
      </c>
      <c r="L6" s="85" t="s">
        <v>223</v>
      </c>
      <c r="M6" s="85" t="s">
        <v>223</v>
      </c>
      <c r="N6" s="85" t="s">
        <v>223</v>
      </c>
    </row>
    <row r="7" spans="1:14" ht="30" customHeight="1" x14ac:dyDescent="0.15">
      <c r="A7" s="83" t="s">
        <v>255</v>
      </c>
      <c r="B7" s="83" t="s">
        <v>200</v>
      </c>
      <c r="C7" s="83" t="s">
        <v>205</v>
      </c>
      <c r="D7" s="83" t="s">
        <v>231</v>
      </c>
      <c r="E7" s="84">
        <f>일위대가!F22</f>
        <v>670</v>
      </c>
      <c r="F7" s="84">
        <f>일위대가!H22</f>
        <v>22345</v>
      </c>
      <c r="G7" s="84">
        <f>일위대가!J22</f>
        <v>0</v>
      </c>
      <c r="H7" s="84">
        <f t="shared" si="0"/>
        <v>23015</v>
      </c>
      <c r="I7" s="83" t="s">
        <v>18</v>
      </c>
      <c r="J7" s="83" t="s">
        <v>223</v>
      </c>
      <c r="K7" s="85" t="s">
        <v>223</v>
      </c>
      <c r="L7" s="85" t="s">
        <v>223</v>
      </c>
      <c r="M7" s="85" t="s">
        <v>223</v>
      </c>
      <c r="N7" s="85" t="s">
        <v>223</v>
      </c>
    </row>
    <row r="8" spans="1:14" ht="30" customHeight="1" x14ac:dyDescent="0.15">
      <c r="A8" s="83" t="s">
        <v>256</v>
      </c>
      <c r="B8" s="83" t="s">
        <v>202</v>
      </c>
      <c r="C8" s="55" t="s">
        <v>300</v>
      </c>
      <c r="D8" s="83" t="s">
        <v>231</v>
      </c>
      <c r="E8" s="84">
        <f>일위대가!F28</f>
        <v>25670.3</v>
      </c>
      <c r="F8" s="84">
        <f>일위대가!H28</f>
        <v>22345</v>
      </c>
      <c r="G8" s="84">
        <f>일위대가!J19</f>
        <v>0</v>
      </c>
      <c r="H8" s="84">
        <f t="shared" si="0"/>
        <v>48015.3</v>
      </c>
      <c r="I8" s="83" t="s">
        <v>14</v>
      </c>
      <c r="J8" s="83" t="s">
        <v>223</v>
      </c>
      <c r="K8" s="85" t="s">
        <v>223</v>
      </c>
      <c r="L8" s="85" t="s">
        <v>223</v>
      </c>
      <c r="M8" s="85" t="s">
        <v>223</v>
      </c>
      <c r="N8" s="85" t="s">
        <v>223</v>
      </c>
    </row>
    <row r="9" spans="1:14" ht="30" customHeight="1" x14ac:dyDescent="0.15">
      <c r="A9" s="83" t="s">
        <v>255</v>
      </c>
      <c r="B9" s="83" t="s">
        <v>122</v>
      </c>
      <c r="C9" s="55" t="s">
        <v>218</v>
      </c>
      <c r="D9" s="83" t="s">
        <v>231</v>
      </c>
      <c r="E9" s="84">
        <f>일위대가!F34</f>
        <v>12335.1</v>
      </c>
      <c r="F9" s="84">
        <f>일위대가!H34</f>
        <v>11172</v>
      </c>
      <c r="G9" s="84">
        <f>일위대가!J24</f>
        <v>0</v>
      </c>
      <c r="H9" s="84">
        <f t="shared" si="0"/>
        <v>23507.1</v>
      </c>
      <c r="I9" s="83" t="s">
        <v>13</v>
      </c>
      <c r="J9" s="83" t="s">
        <v>223</v>
      </c>
      <c r="K9" s="85" t="s">
        <v>223</v>
      </c>
      <c r="L9" s="85" t="s">
        <v>223</v>
      </c>
      <c r="M9" s="85" t="s">
        <v>223</v>
      </c>
      <c r="N9" s="85" t="s">
        <v>223</v>
      </c>
    </row>
  </sheetData>
  <mergeCells count="2">
    <mergeCell ref="A1:J1"/>
    <mergeCell ref="A2:J2"/>
  </mergeCells>
  <phoneticPr fontId="20" type="noConversion"/>
  <pageMargins left="0.78694444894790649" right="0.19666667282581329" top="0.39347222447395325" bottom="0.39347222447395325" header="0" footer="0"/>
  <pageSetup paperSize="9" scale="79" fitToHeight="0" orientation="landscape" draft="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AY35"/>
  <sheetViews>
    <sheetView zoomScaleNormal="100" workbookViewId="0">
      <selection activeCell="A9" sqref="A9:M9"/>
    </sheetView>
  </sheetViews>
  <sheetFormatPr defaultColWidth="8.88671875" defaultRowHeight="13.5" x14ac:dyDescent="0.15"/>
  <cols>
    <col min="1" max="2" width="30.77734375" customWidth="1"/>
    <col min="3" max="3" width="4.77734375" customWidth="1"/>
    <col min="4" max="4" width="8.77734375" customWidth="1"/>
    <col min="5" max="12" width="13.77734375" customWidth="1"/>
    <col min="13" max="13" width="12.77734375" customWidth="1"/>
    <col min="14" max="47" width="2.77734375" hidden="1" customWidth="1"/>
    <col min="48" max="48" width="1.77734375" hidden="1" customWidth="1"/>
    <col min="49" max="49" width="24.77734375" hidden="1" customWidth="1"/>
    <col min="50" max="51" width="2.77734375" hidden="1" customWidth="1"/>
  </cols>
  <sheetData>
    <row r="1" spans="1:51" ht="30" customHeight="1" x14ac:dyDescent="0.15">
      <c r="A1" s="188" t="s">
        <v>203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</row>
    <row r="2" spans="1:51" ht="30" customHeight="1" x14ac:dyDescent="0.15">
      <c r="A2" s="190" t="s">
        <v>150</v>
      </c>
      <c r="B2" s="190" t="s">
        <v>156</v>
      </c>
      <c r="C2" s="190" t="s">
        <v>251</v>
      </c>
      <c r="D2" s="190" t="s">
        <v>238</v>
      </c>
      <c r="E2" s="190" t="s">
        <v>23</v>
      </c>
      <c r="F2" s="190"/>
      <c r="G2" s="190" t="s">
        <v>26</v>
      </c>
      <c r="H2" s="190"/>
      <c r="I2" s="190" t="s">
        <v>152</v>
      </c>
      <c r="J2" s="190"/>
      <c r="K2" s="190" t="s">
        <v>158</v>
      </c>
      <c r="L2" s="190"/>
      <c r="M2" s="190" t="s">
        <v>32</v>
      </c>
      <c r="N2" s="189" t="s">
        <v>37</v>
      </c>
      <c r="O2" s="189" t="s">
        <v>138</v>
      </c>
      <c r="P2" s="189" t="s">
        <v>250</v>
      </c>
      <c r="Q2" s="189" t="s">
        <v>247</v>
      </c>
      <c r="R2" s="189" t="s">
        <v>252</v>
      </c>
      <c r="S2" s="189" t="s">
        <v>42</v>
      </c>
      <c r="T2" s="189" t="s">
        <v>22</v>
      </c>
      <c r="U2" s="189" t="s">
        <v>249</v>
      </c>
      <c r="V2" s="189" t="s">
        <v>24</v>
      </c>
      <c r="W2" s="189" t="s">
        <v>63</v>
      </c>
      <c r="X2" s="189" t="s">
        <v>52</v>
      </c>
      <c r="Y2" s="189" t="s">
        <v>34</v>
      </c>
      <c r="Z2" s="189" t="s">
        <v>28</v>
      </c>
      <c r="AA2" s="189" t="s">
        <v>69</v>
      </c>
      <c r="AB2" s="189" t="s">
        <v>21</v>
      </c>
      <c r="AC2" s="189" t="s">
        <v>81</v>
      </c>
      <c r="AD2" s="189" t="s">
        <v>67</v>
      </c>
      <c r="AE2" s="189" t="s">
        <v>68</v>
      </c>
      <c r="AF2" s="189" t="s">
        <v>66</v>
      </c>
      <c r="AG2" s="189" t="s">
        <v>15</v>
      </c>
      <c r="AH2" s="189" t="s">
        <v>46</v>
      </c>
      <c r="AI2" s="189" t="s">
        <v>71</v>
      </c>
      <c r="AJ2" s="189" t="s">
        <v>64</v>
      </c>
      <c r="AK2" s="189" t="s">
        <v>36</v>
      </c>
      <c r="AL2" s="189" t="s">
        <v>70</v>
      </c>
      <c r="AM2" s="189" t="s">
        <v>72</v>
      </c>
      <c r="AN2" s="189" t="s">
        <v>38</v>
      </c>
      <c r="AO2" s="189" t="s">
        <v>41</v>
      </c>
      <c r="AP2" s="189" t="s">
        <v>43</v>
      </c>
      <c r="AQ2" s="189" t="s">
        <v>62</v>
      </c>
      <c r="AR2" s="189" t="s">
        <v>225</v>
      </c>
      <c r="AS2" s="189" t="s">
        <v>40</v>
      </c>
      <c r="AT2" s="189" t="s">
        <v>48</v>
      </c>
      <c r="AU2" s="189" t="s">
        <v>47</v>
      </c>
      <c r="AV2" s="189" t="s">
        <v>55</v>
      </c>
      <c r="AW2" s="189" t="s">
        <v>12</v>
      </c>
      <c r="AX2" s="82" t="s">
        <v>51</v>
      </c>
      <c r="AY2" s="82" t="s">
        <v>227</v>
      </c>
    </row>
    <row r="3" spans="1:51" ht="30" customHeight="1" x14ac:dyDescent="0.15">
      <c r="A3" s="190"/>
      <c r="B3" s="190"/>
      <c r="C3" s="190"/>
      <c r="D3" s="190"/>
      <c r="E3" s="81" t="s">
        <v>27</v>
      </c>
      <c r="F3" s="81" t="s">
        <v>30</v>
      </c>
      <c r="G3" s="81" t="s">
        <v>27</v>
      </c>
      <c r="H3" s="81" t="s">
        <v>30</v>
      </c>
      <c r="I3" s="81" t="s">
        <v>27</v>
      </c>
      <c r="J3" s="81" t="s">
        <v>30</v>
      </c>
      <c r="K3" s="81" t="s">
        <v>27</v>
      </c>
      <c r="L3" s="81" t="s">
        <v>30</v>
      </c>
      <c r="M3" s="190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AQ3" s="189"/>
      <c r="AR3" s="189"/>
      <c r="AS3" s="189"/>
      <c r="AT3" s="189"/>
      <c r="AU3" s="189"/>
      <c r="AV3" s="189"/>
      <c r="AW3" s="189"/>
    </row>
    <row r="4" spans="1:51" ht="30" customHeight="1" x14ac:dyDescent="0.15">
      <c r="A4" s="191" t="s">
        <v>322</v>
      </c>
      <c r="B4" s="191"/>
      <c r="C4" s="191"/>
      <c r="D4" s="191"/>
      <c r="E4" s="192"/>
      <c r="F4" s="193"/>
      <c r="G4" s="192"/>
      <c r="H4" s="193"/>
      <c r="I4" s="192"/>
      <c r="J4" s="193"/>
      <c r="K4" s="192"/>
      <c r="L4" s="193"/>
      <c r="M4" s="191"/>
      <c r="N4" s="82" t="s">
        <v>258</v>
      </c>
    </row>
    <row r="5" spans="1:51" ht="30" customHeight="1" x14ac:dyDescent="0.15">
      <c r="A5" s="83" t="s">
        <v>135</v>
      </c>
      <c r="B5" s="83" t="s">
        <v>129</v>
      </c>
      <c r="C5" s="83" t="s">
        <v>226</v>
      </c>
      <c r="D5" s="86">
        <v>0.20799999999999999</v>
      </c>
      <c r="E5" s="87">
        <f>단가대비표!O17</f>
        <v>0</v>
      </c>
      <c r="F5" s="84">
        <f>TRUNC(E5*D5,1)</f>
        <v>0</v>
      </c>
      <c r="G5" s="87">
        <f>단가대비표!P13</f>
        <v>199157</v>
      </c>
      <c r="H5" s="84">
        <f>TRUNC(G5*D5,1)</f>
        <v>41424.6</v>
      </c>
      <c r="I5" s="87">
        <f>단가대비표!V17</f>
        <v>0</v>
      </c>
      <c r="J5" s="84">
        <f>TRUNC(I5*D5,1)</f>
        <v>0</v>
      </c>
      <c r="K5" s="87">
        <f>TRUNC(E5+G5+I5,1)</f>
        <v>199157</v>
      </c>
      <c r="L5" s="84">
        <f>TRUNC(F5+H5+J5,1)</f>
        <v>41424.6</v>
      </c>
      <c r="M5" s="83" t="s">
        <v>223</v>
      </c>
      <c r="N5" s="85" t="s">
        <v>258</v>
      </c>
      <c r="O5" s="85" t="s">
        <v>321</v>
      </c>
      <c r="P5" s="85" t="s">
        <v>224</v>
      </c>
      <c r="Q5" s="85" t="s">
        <v>224</v>
      </c>
      <c r="R5" s="85" t="s">
        <v>237</v>
      </c>
      <c r="S5" s="88"/>
      <c r="T5" s="88"/>
      <c r="U5" s="88"/>
      <c r="V5" s="88">
        <v>1</v>
      </c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5" t="s">
        <v>223</v>
      </c>
      <c r="AW5" s="85" t="s">
        <v>8</v>
      </c>
      <c r="AX5" s="85" t="s">
        <v>223</v>
      </c>
      <c r="AY5" s="85" t="s">
        <v>223</v>
      </c>
    </row>
    <row r="6" spans="1:51" ht="30" customHeight="1" x14ac:dyDescent="0.15">
      <c r="A6" s="83" t="s">
        <v>39</v>
      </c>
      <c r="B6" s="83" t="s">
        <v>49</v>
      </c>
      <c r="C6" s="83" t="s">
        <v>246</v>
      </c>
      <c r="D6" s="86">
        <v>1</v>
      </c>
      <c r="E6" s="87">
        <f>TRUNC(SUMIF(V5:V6,RIGHTB(O6,1),H5:H6)*U6,2)</f>
        <v>1242.73</v>
      </c>
      <c r="F6" s="84">
        <f>TRUNC(E6*D6,1)</f>
        <v>1242.7</v>
      </c>
      <c r="G6" s="87">
        <v>0</v>
      </c>
      <c r="H6" s="84">
        <f>TRUNC(G6*D6,1)</f>
        <v>0</v>
      </c>
      <c r="I6" s="87">
        <v>0</v>
      </c>
      <c r="J6" s="84">
        <f>TRUNC(I6*D6,1)</f>
        <v>0</v>
      </c>
      <c r="K6" s="87">
        <f>TRUNC(E6+G6+I6,1)</f>
        <v>1242.7</v>
      </c>
      <c r="L6" s="84">
        <f>TRUNC(F6+H6+J6,1)</f>
        <v>1242.7</v>
      </c>
      <c r="M6" s="83" t="s">
        <v>223</v>
      </c>
      <c r="N6" s="85" t="s">
        <v>258</v>
      </c>
      <c r="O6" s="85" t="s">
        <v>254</v>
      </c>
      <c r="P6" s="85" t="s">
        <v>224</v>
      </c>
      <c r="Q6" s="85" t="s">
        <v>224</v>
      </c>
      <c r="R6" s="85" t="s">
        <v>224</v>
      </c>
      <c r="S6" s="88">
        <v>1</v>
      </c>
      <c r="T6" s="88">
        <v>0</v>
      </c>
      <c r="U6" s="88">
        <v>0.03</v>
      </c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5" t="s">
        <v>223</v>
      </c>
      <c r="AW6" s="85" t="s">
        <v>143</v>
      </c>
      <c r="AX6" s="85" t="s">
        <v>223</v>
      </c>
      <c r="AY6" s="85" t="s">
        <v>223</v>
      </c>
    </row>
    <row r="7" spans="1:51" ht="30" customHeight="1" x14ac:dyDescent="0.15">
      <c r="A7" s="83" t="s">
        <v>293</v>
      </c>
      <c r="B7" s="83" t="s">
        <v>223</v>
      </c>
      <c r="C7" s="83" t="s">
        <v>223</v>
      </c>
      <c r="D7" s="86"/>
      <c r="E7" s="87"/>
      <c r="F7" s="84">
        <f>TRUNC(SUMIF(N5:N6,N4,F5:F6),0)</f>
        <v>1242</v>
      </c>
      <c r="G7" s="87"/>
      <c r="H7" s="84">
        <f>TRUNC(SUMIF(N5:N6,N4,H5:H6),0)</f>
        <v>41424</v>
      </c>
      <c r="I7" s="87"/>
      <c r="J7" s="84">
        <f>TRUNC(SUMIF(N5:N6,N4,J5:J6),0)</f>
        <v>0</v>
      </c>
      <c r="K7" s="87"/>
      <c r="L7" s="84">
        <f>F7+H7+J7</f>
        <v>42666</v>
      </c>
      <c r="M7" s="83" t="s">
        <v>223</v>
      </c>
      <c r="N7" s="85" t="s">
        <v>44</v>
      </c>
      <c r="O7" s="85" t="s">
        <v>44</v>
      </c>
      <c r="P7" s="85" t="s">
        <v>223</v>
      </c>
      <c r="Q7" s="85" t="s">
        <v>223</v>
      </c>
      <c r="R7" s="85" t="s">
        <v>223</v>
      </c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5" t="s">
        <v>223</v>
      </c>
      <c r="AW7" s="85" t="s">
        <v>223</v>
      </c>
      <c r="AX7" s="85" t="s">
        <v>223</v>
      </c>
      <c r="AY7" s="85" t="s">
        <v>223</v>
      </c>
    </row>
    <row r="8" spans="1:51" ht="30" customHeight="1" x14ac:dyDescent="0.15">
      <c r="A8" s="86"/>
      <c r="B8" s="86"/>
      <c r="C8" s="86"/>
      <c r="D8" s="86"/>
      <c r="E8" s="87"/>
      <c r="F8" s="84"/>
      <c r="G8" s="87"/>
      <c r="H8" s="84"/>
      <c r="I8" s="87"/>
      <c r="J8" s="84"/>
      <c r="K8" s="87"/>
      <c r="L8" s="84"/>
      <c r="M8" s="86"/>
    </row>
    <row r="9" spans="1:51" ht="30" customHeight="1" x14ac:dyDescent="0.15">
      <c r="A9" s="191" t="s">
        <v>4</v>
      </c>
      <c r="B9" s="191"/>
      <c r="C9" s="191"/>
      <c r="D9" s="191"/>
      <c r="E9" s="192"/>
      <c r="F9" s="193"/>
      <c r="G9" s="192"/>
      <c r="H9" s="193"/>
      <c r="I9" s="192"/>
      <c r="J9" s="193"/>
      <c r="K9" s="192"/>
      <c r="L9" s="193"/>
      <c r="M9" s="191"/>
      <c r="N9" s="82" t="s">
        <v>257</v>
      </c>
    </row>
    <row r="10" spans="1:51" ht="30" customHeight="1" x14ac:dyDescent="0.15">
      <c r="A10" s="83" t="s">
        <v>135</v>
      </c>
      <c r="B10" s="83" t="s">
        <v>129</v>
      </c>
      <c r="C10" s="83" t="s">
        <v>226</v>
      </c>
      <c r="D10" s="86">
        <v>0.374</v>
      </c>
      <c r="E10" s="87">
        <f>단가대비표!O17</f>
        <v>0</v>
      </c>
      <c r="F10" s="84">
        <f>TRUNC(E10*D10,1)</f>
        <v>0</v>
      </c>
      <c r="G10" s="87">
        <f>단가대비표!P13</f>
        <v>199157</v>
      </c>
      <c r="H10" s="84">
        <f>TRUNC(G10*D10,1)</f>
        <v>74484.7</v>
      </c>
      <c r="I10" s="87">
        <f>단가대비표!V17</f>
        <v>0</v>
      </c>
      <c r="J10" s="84">
        <f>TRUNC(I10*D10,1)</f>
        <v>0</v>
      </c>
      <c r="K10" s="87">
        <f>TRUNC(E10+G10+I10,1)</f>
        <v>199157</v>
      </c>
      <c r="L10" s="84">
        <f>TRUNC(F10+H10+J10,1)</f>
        <v>74484.7</v>
      </c>
      <c r="M10" s="83" t="s">
        <v>223</v>
      </c>
      <c r="N10" s="85" t="s">
        <v>257</v>
      </c>
      <c r="O10" s="85" t="s">
        <v>321</v>
      </c>
      <c r="P10" s="85" t="s">
        <v>224</v>
      </c>
      <c r="Q10" s="85" t="s">
        <v>224</v>
      </c>
      <c r="R10" s="85" t="s">
        <v>237</v>
      </c>
      <c r="S10" s="88"/>
      <c r="T10" s="88"/>
      <c r="U10" s="88"/>
      <c r="V10" s="88">
        <v>1</v>
      </c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5" t="s">
        <v>223</v>
      </c>
      <c r="AW10" s="85" t="s">
        <v>5</v>
      </c>
      <c r="AX10" s="85" t="s">
        <v>223</v>
      </c>
      <c r="AY10" s="85" t="s">
        <v>223</v>
      </c>
    </row>
    <row r="11" spans="1:51" ht="30" customHeight="1" x14ac:dyDescent="0.15">
      <c r="A11" s="83" t="s">
        <v>39</v>
      </c>
      <c r="B11" s="83" t="s">
        <v>49</v>
      </c>
      <c r="C11" s="83" t="s">
        <v>246</v>
      </c>
      <c r="D11" s="86">
        <v>1</v>
      </c>
      <c r="E11" s="87">
        <f>TRUNC(SUMIF(V10:V11,RIGHTB(O11,1),H10:H11)*U11,2)</f>
        <v>2234.54</v>
      </c>
      <c r="F11" s="84">
        <f>TRUNC(E11*D11,1)</f>
        <v>2234.5</v>
      </c>
      <c r="G11" s="87">
        <v>0</v>
      </c>
      <c r="H11" s="84">
        <f>TRUNC(G11*D11,1)</f>
        <v>0</v>
      </c>
      <c r="I11" s="87">
        <v>0</v>
      </c>
      <c r="J11" s="84">
        <f>TRUNC(I11*D11,1)</f>
        <v>0</v>
      </c>
      <c r="K11" s="87">
        <f>TRUNC(E11+G11+I11,1)</f>
        <v>2234.5</v>
      </c>
      <c r="L11" s="84">
        <f>TRUNC(F11+H11+J11,1)</f>
        <v>2234.5</v>
      </c>
      <c r="M11" s="83" t="s">
        <v>223</v>
      </c>
      <c r="N11" s="85" t="s">
        <v>257</v>
      </c>
      <c r="O11" s="85" t="s">
        <v>254</v>
      </c>
      <c r="P11" s="85" t="s">
        <v>224</v>
      </c>
      <c r="Q11" s="85" t="s">
        <v>224</v>
      </c>
      <c r="R11" s="85" t="s">
        <v>224</v>
      </c>
      <c r="S11" s="88">
        <v>1</v>
      </c>
      <c r="T11" s="88">
        <v>0</v>
      </c>
      <c r="U11" s="88">
        <v>0.03</v>
      </c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5" t="s">
        <v>223</v>
      </c>
      <c r="AW11" s="85" t="s">
        <v>141</v>
      </c>
      <c r="AX11" s="85" t="s">
        <v>223</v>
      </c>
      <c r="AY11" s="85" t="s">
        <v>223</v>
      </c>
    </row>
    <row r="12" spans="1:51" ht="30" customHeight="1" x14ac:dyDescent="0.15">
      <c r="A12" s="83" t="s">
        <v>293</v>
      </c>
      <c r="B12" s="83" t="s">
        <v>223</v>
      </c>
      <c r="C12" s="83" t="s">
        <v>223</v>
      </c>
      <c r="D12" s="86"/>
      <c r="E12" s="87"/>
      <c r="F12" s="84">
        <f>TRUNC(SUMIF(N10:N11,N9,F10:F11),0)</f>
        <v>2234</v>
      </c>
      <c r="G12" s="87"/>
      <c r="H12" s="84">
        <f>TRUNC(SUMIF(N10:N11,N9,H10:H11),0)</f>
        <v>74484</v>
      </c>
      <c r="I12" s="87"/>
      <c r="J12" s="84">
        <f>TRUNC(SUMIF(N10:N11,N9,J10:J11),0)</f>
        <v>0</v>
      </c>
      <c r="K12" s="87"/>
      <c r="L12" s="84">
        <f>F12+H12+J12</f>
        <v>76718</v>
      </c>
      <c r="M12" s="83" t="s">
        <v>223</v>
      </c>
      <c r="N12" s="85" t="s">
        <v>44</v>
      </c>
      <c r="O12" s="85" t="s">
        <v>44</v>
      </c>
      <c r="P12" s="85" t="s">
        <v>223</v>
      </c>
      <c r="Q12" s="85" t="s">
        <v>223</v>
      </c>
      <c r="R12" s="85" t="s">
        <v>223</v>
      </c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5" t="s">
        <v>223</v>
      </c>
      <c r="AW12" s="85" t="s">
        <v>223</v>
      </c>
      <c r="AX12" s="85" t="s">
        <v>223</v>
      </c>
      <c r="AY12" s="85" t="s">
        <v>223</v>
      </c>
    </row>
    <row r="13" spans="1:51" ht="30" customHeight="1" x14ac:dyDescent="0.15">
      <c r="A13" s="86"/>
      <c r="B13" s="86"/>
      <c r="C13" s="86"/>
      <c r="D13" s="86"/>
      <c r="E13" s="87"/>
      <c r="F13" s="84"/>
      <c r="G13" s="87"/>
      <c r="H13" s="84"/>
      <c r="I13" s="87"/>
      <c r="J13" s="84"/>
      <c r="K13" s="87"/>
      <c r="L13" s="84"/>
      <c r="M13" s="86"/>
    </row>
    <row r="14" spans="1:51" ht="30" customHeight="1" x14ac:dyDescent="0.15">
      <c r="A14" s="191" t="s">
        <v>346</v>
      </c>
      <c r="B14" s="191"/>
      <c r="C14" s="191"/>
      <c r="D14" s="191"/>
      <c r="E14" s="192"/>
      <c r="F14" s="193"/>
      <c r="G14" s="192"/>
      <c r="H14" s="193"/>
      <c r="I14" s="192"/>
      <c r="J14" s="193"/>
      <c r="K14" s="192"/>
      <c r="L14" s="193"/>
      <c r="M14" s="191"/>
      <c r="N14" s="82" t="s">
        <v>256</v>
      </c>
    </row>
    <row r="15" spans="1:51" ht="30" customHeight="1" x14ac:dyDescent="0.15">
      <c r="A15" s="83" t="s">
        <v>135</v>
      </c>
      <c r="B15" s="83" t="s">
        <v>129</v>
      </c>
      <c r="C15" s="83" t="s">
        <v>226</v>
      </c>
      <c r="D15" s="86">
        <f>D5*0.3</f>
        <v>6.2399999999999997E-2</v>
      </c>
      <c r="E15" s="87">
        <f>단가대비표!O17</f>
        <v>0</v>
      </c>
      <c r="F15" s="84">
        <f>TRUNC(E15*D15,1)</f>
        <v>0</v>
      </c>
      <c r="G15" s="87">
        <f>단가대비표!P13</f>
        <v>199157</v>
      </c>
      <c r="H15" s="84">
        <f>TRUNC(G15*D15,1)</f>
        <v>12427.3</v>
      </c>
      <c r="I15" s="87">
        <f>단가대비표!V17</f>
        <v>0</v>
      </c>
      <c r="J15" s="84">
        <f>TRUNC(I15*D15,1)</f>
        <v>0</v>
      </c>
      <c r="K15" s="87">
        <f>TRUNC(E15+G15+I15,1)</f>
        <v>199157</v>
      </c>
      <c r="L15" s="84">
        <f>TRUNC(F15+H15+J15,1)</f>
        <v>12427.3</v>
      </c>
      <c r="M15" s="83" t="s">
        <v>223</v>
      </c>
      <c r="N15" s="85" t="s">
        <v>256</v>
      </c>
      <c r="O15" s="85" t="s">
        <v>321</v>
      </c>
      <c r="P15" s="85" t="s">
        <v>224</v>
      </c>
      <c r="Q15" s="85" t="s">
        <v>224</v>
      </c>
      <c r="R15" s="85" t="s">
        <v>237</v>
      </c>
      <c r="S15" s="88"/>
      <c r="T15" s="88"/>
      <c r="U15" s="88"/>
      <c r="V15" s="88">
        <v>1</v>
      </c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5" t="s">
        <v>223</v>
      </c>
      <c r="AW15" s="85" t="s">
        <v>7</v>
      </c>
      <c r="AX15" s="85" t="s">
        <v>223</v>
      </c>
      <c r="AY15" s="85" t="s">
        <v>223</v>
      </c>
    </row>
    <row r="16" spans="1:51" ht="30" customHeight="1" x14ac:dyDescent="0.15">
      <c r="A16" s="83" t="s">
        <v>39</v>
      </c>
      <c r="B16" s="83" t="s">
        <v>49</v>
      </c>
      <c r="C16" s="83" t="s">
        <v>246</v>
      </c>
      <c r="D16" s="86">
        <v>1</v>
      </c>
      <c r="E16" s="87">
        <f>TRUNC(SUMIF(V15:V16,RIGHTB(O16,1),H15:H16)*U16,2)</f>
        <v>372.81</v>
      </c>
      <c r="F16" s="84">
        <f>TRUNC(E16*D16,1)</f>
        <v>372.8</v>
      </c>
      <c r="G16" s="87">
        <v>0</v>
      </c>
      <c r="H16" s="84">
        <f>TRUNC(G16*D16,1)</f>
        <v>0</v>
      </c>
      <c r="I16" s="87">
        <v>0</v>
      </c>
      <c r="J16" s="84">
        <f>TRUNC(I16*D16,1)</f>
        <v>0</v>
      </c>
      <c r="K16" s="87">
        <f>TRUNC(E16+G16+I16,1)</f>
        <v>372.8</v>
      </c>
      <c r="L16" s="84">
        <f>TRUNC(F16+H16+J16,1)</f>
        <v>372.8</v>
      </c>
      <c r="M16" s="83" t="s">
        <v>223</v>
      </c>
      <c r="N16" s="85" t="s">
        <v>256</v>
      </c>
      <c r="O16" s="85" t="s">
        <v>254</v>
      </c>
      <c r="P16" s="85" t="s">
        <v>224</v>
      </c>
      <c r="Q16" s="85" t="s">
        <v>224</v>
      </c>
      <c r="R16" s="85" t="s">
        <v>224</v>
      </c>
      <c r="S16" s="88">
        <v>1</v>
      </c>
      <c r="T16" s="88">
        <v>0</v>
      </c>
      <c r="U16" s="88">
        <v>0.03</v>
      </c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5" t="s">
        <v>223</v>
      </c>
      <c r="AW16" s="85" t="s">
        <v>144</v>
      </c>
      <c r="AX16" s="85" t="s">
        <v>223</v>
      </c>
      <c r="AY16" s="85" t="s">
        <v>223</v>
      </c>
    </row>
    <row r="17" spans="1:51" ht="30" customHeight="1" x14ac:dyDescent="0.15">
      <c r="A17" s="83" t="s">
        <v>293</v>
      </c>
      <c r="B17" s="83" t="s">
        <v>223</v>
      </c>
      <c r="C17" s="83" t="s">
        <v>223</v>
      </c>
      <c r="D17" s="86"/>
      <c r="E17" s="87"/>
      <c r="F17" s="84">
        <f>TRUNC(SUMIF(N15:N16,N14,F15:F16),0)</f>
        <v>372</v>
      </c>
      <c r="G17" s="87"/>
      <c r="H17" s="84">
        <f>TRUNC(SUMIF(N15:N16,N14,H15:H16),0)</f>
        <v>12427</v>
      </c>
      <c r="I17" s="87"/>
      <c r="J17" s="84">
        <f>TRUNC(SUMIF(N15:N16,N14,J15:J16),0)</f>
        <v>0</v>
      </c>
      <c r="K17" s="87"/>
      <c r="L17" s="84">
        <f>F17+H17+J17</f>
        <v>12799</v>
      </c>
      <c r="M17" s="83" t="s">
        <v>223</v>
      </c>
      <c r="N17" s="85" t="s">
        <v>44</v>
      </c>
      <c r="O17" s="85" t="s">
        <v>44</v>
      </c>
      <c r="P17" s="85" t="s">
        <v>223</v>
      </c>
      <c r="Q17" s="85" t="s">
        <v>223</v>
      </c>
      <c r="R17" s="85" t="s">
        <v>223</v>
      </c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5" t="s">
        <v>223</v>
      </c>
      <c r="AW17" s="85" t="s">
        <v>223</v>
      </c>
      <c r="AX17" s="85" t="s">
        <v>223</v>
      </c>
      <c r="AY17" s="85" t="s">
        <v>223</v>
      </c>
    </row>
    <row r="18" spans="1:51" ht="30" customHeight="1" x14ac:dyDescent="0.15">
      <c r="A18" s="86"/>
      <c r="B18" s="86"/>
      <c r="C18" s="86"/>
      <c r="D18" s="86"/>
      <c r="E18" s="87"/>
      <c r="F18" s="84"/>
      <c r="G18" s="87"/>
      <c r="H18" s="84"/>
      <c r="I18" s="87"/>
      <c r="J18" s="84"/>
      <c r="K18" s="87"/>
      <c r="L18" s="84"/>
      <c r="M18" s="86"/>
    </row>
    <row r="19" spans="1:51" ht="30" customHeight="1" x14ac:dyDescent="0.15">
      <c r="A19" s="191" t="s">
        <v>3</v>
      </c>
      <c r="B19" s="191"/>
      <c r="C19" s="191"/>
      <c r="D19" s="191"/>
      <c r="E19" s="192"/>
      <c r="F19" s="193"/>
      <c r="G19" s="192"/>
      <c r="H19" s="193"/>
      <c r="I19" s="192"/>
      <c r="J19" s="193"/>
      <c r="K19" s="192"/>
      <c r="L19" s="193"/>
      <c r="M19" s="191"/>
      <c r="N19" s="82" t="s">
        <v>255</v>
      </c>
    </row>
    <row r="20" spans="1:51" ht="30" customHeight="1" x14ac:dyDescent="0.15">
      <c r="A20" s="83" t="s">
        <v>135</v>
      </c>
      <c r="B20" s="83" t="s">
        <v>129</v>
      </c>
      <c r="C20" s="83" t="s">
        <v>226</v>
      </c>
      <c r="D20" s="86">
        <f>D10*0.3</f>
        <v>0.11219999999999999</v>
      </c>
      <c r="E20" s="87">
        <f>단가대비표!O17</f>
        <v>0</v>
      </c>
      <c r="F20" s="84">
        <f>TRUNC(E20*D20,1)</f>
        <v>0</v>
      </c>
      <c r="G20" s="87">
        <f>단가대비표!P13</f>
        <v>199157</v>
      </c>
      <c r="H20" s="84">
        <f>TRUNC(G20*D20,1)</f>
        <v>22345.4</v>
      </c>
      <c r="I20" s="87">
        <f>단가대비표!V17</f>
        <v>0</v>
      </c>
      <c r="J20" s="84">
        <f>TRUNC(I20*D20,1)</f>
        <v>0</v>
      </c>
      <c r="K20" s="87">
        <f>TRUNC(E20+G20+I20,1)</f>
        <v>199157</v>
      </c>
      <c r="L20" s="84">
        <f>TRUNC(F20+H20+J20,1)</f>
        <v>22345.4</v>
      </c>
      <c r="M20" s="83" t="s">
        <v>223</v>
      </c>
      <c r="N20" s="85" t="s">
        <v>255</v>
      </c>
      <c r="O20" s="85" t="s">
        <v>321</v>
      </c>
      <c r="P20" s="85" t="s">
        <v>224</v>
      </c>
      <c r="Q20" s="85" t="s">
        <v>224</v>
      </c>
      <c r="R20" s="85" t="s">
        <v>237</v>
      </c>
      <c r="S20" s="88"/>
      <c r="T20" s="88"/>
      <c r="U20" s="88"/>
      <c r="V20" s="88">
        <v>1</v>
      </c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5" t="s">
        <v>223</v>
      </c>
      <c r="AW20" s="85" t="s">
        <v>6</v>
      </c>
      <c r="AX20" s="85" t="s">
        <v>223</v>
      </c>
      <c r="AY20" s="85" t="s">
        <v>223</v>
      </c>
    </row>
    <row r="21" spans="1:51" ht="30" customHeight="1" x14ac:dyDescent="0.15">
      <c r="A21" s="83" t="s">
        <v>39</v>
      </c>
      <c r="B21" s="83" t="s">
        <v>49</v>
      </c>
      <c r="C21" s="83" t="s">
        <v>246</v>
      </c>
      <c r="D21" s="86">
        <v>1</v>
      </c>
      <c r="E21" s="87">
        <f>TRUNC(SUMIF(V20:V21,RIGHTB(O21,1),H20:H21)*U21,2)</f>
        <v>670.36</v>
      </c>
      <c r="F21" s="84">
        <f>TRUNC(E21*D21,1)</f>
        <v>670.3</v>
      </c>
      <c r="G21" s="87">
        <v>0</v>
      </c>
      <c r="H21" s="84">
        <f>TRUNC(G21*D21,1)</f>
        <v>0</v>
      </c>
      <c r="I21" s="87">
        <v>0</v>
      </c>
      <c r="J21" s="84">
        <f>TRUNC(I21*D21,1)</f>
        <v>0</v>
      </c>
      <c r="K21" s="87">
        <f>TRUNC(E21+G21+I21,1)</f>
        <v>670.3</v>
      </c>
      <c r="L21" s="84">
        <f>TRUNC(F21+H21+J21,1)</f>
        <v>670.3</v>
      </c>
      <c r="M21" s="83" t="s">
        <v>223</v>
      </c>
      <c r="N21" s="85" t="s">
        <v>255</v>
      </c>
      <c r="O21" s="85" t="s">
        <v>254</v>
      </c>
      <c r="P21" s="85" t="s">
        <v>224</v>
      </c>
      <c r="Q21" s="85" t="s">
        <v>224</v>
      </c>
      <c r="R21" s="85" t="s">
        <v>224</v>
      </c>
      <c r="S21" s="88">
        <v>1</v>
      </c>
      <c r="T21" s="88">
        <v>0</v>
      </c>
      <c r="U21" s="88">
        <v>0.03</v>
      </c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5" t="s">
        <v>223</v>
      </c>
      <c r="AW21" s="85" t="s">
        <v>142</v>
      </c>
      <c r="AX21" s="85" t="s">
        <v>223</v>
      </c>
      <c r="AY21" s="85" t="s">
        <v>223</v>
      </c>
    </row>
    <row r="22" spans="1:51" ht="30" customHeight="1" x14ac:dyDescent="0.15">
      <c r="A22" s="83" t="s">
        <v>293</v>
      </c>
      <c r="B22" s="83" t="s">
        <v>223</v>
      </c>
      <c r="C22" s="83" t="s">
        <v>223</v>
      </c>
      <c r="D22" s="86"/>
      <c r="E22" s="87"/>
      <c r="F22" s="84">
        <f>TRUNC(SUMIF(N20:N21,N19,F20:F21),0)</f>
        <v>670</v>
      </c>
      <c r="G22" s="87"/>
      <c r="H22" s="84">
        <f>TRUNC(SUMIF(N20:N21,N19,H20:H21),0)</f>
        <v>22345</v>
      </c>
      <c r="I22" s="87"/>
      <c r="J22" s="84">
        <f>TRUNC(SUMIF(N20:N21,N19,J20:J21),0)</f>
        <v>0</v>
      </c>
      <c r="K22" s="87"/>
      <c r="L22" s="84">
        <f>F22+H22+J22</f>
        <v>23015</v>
      </c>
      <c r="M22" s="83" t="s">
        <v>223</v>
      </c>
      <c r="N22" s="85" t="s">
        <v>44</v>
      </c>
      <c r="O22" s="85" t="s">
        <v>44</v>
      </c>
      <c r="P22" s="85" t="s">
        <v>223</v>
      </c>
      <c r="Q22" s="85" t="s">
        <v>223</v>
      </c>
      <c r="R22" s="85" t="s">
        <v>223</v>
      </c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5" t="s">
        <v>223</v>
      </c>
      <c r="AW22" s="85" t="s">
        <v>223</v>
      </c>
      <c r="AX22" s="85" t="s">
        <v>223</v>
      </c>
      <c r="AY22" s="85" t="s">
        <v>223</v>
      </c>
    </row>
    <row r="23" spans="1:51" ht="30" customHeight="1" x14ac:dyDescent="0.15"/>
    <row r="24" spans="1:51" ht="30" customHeight="1" x14ac:dyDescent="0.15">
      <c r="A24" s="191" t="s">
        <v>286</v>
      </c>
      <c r="B24" s="191"/>
      <c r="C24" s="191"/>
      <c r="D24" s="191"/>
      <c r="E24" s="192"/>
      <c r="F24" s="193"/>
      <c r="G24" s="192"/>
      <c r="H24" s="193"/>
      <c r="I24" s="192"/>
      <c r="J24" s="193"/>
      <c r="K24" s="192"/>
      <c r="L24" s="193"/>
      <c r="M24" s="191"/>
      <c r="N24" s="82" t="s">
        <v>256</v>
      </c>
    </row>
    <row r="25" spans="1:51" ht="30" customHeight="1" x14ac:dyDescent="0.15">
      <c r="A25" s="83" t="s">
        <v>10</v>
      </c>
      <c r="B25" s="55" t="s">
        <v>300</v>
      </c>
      <c r="C25" s="86" t="s">
        <v>231</v>
      </c>
      <c r="D25" s="86">
        <v>1</v>
      </c>
      <c r="E25" s="87">
        <f>단가대비표!O5</f>
        <v>25000</v>
      </c>
      <c r="F25" s="84">
        <f>TRUNC(E25*D25,1)</f>
        <v>25000</v>
      </c>
      <c r="G25" s="87">
        <f>단가대비표!P22</f>
        <v>0</v>
      </c>
      <c r="H25" s="84">
        <f>TRUNC(G25*D25,1)</f>
        <v>0</v>
      </c>
      <c r="I25" s="87">
        <f>단가대비표!V26</f>
        <v>0</v>
      </c>
      <c r="J25" s="84">
        <f>TRUNC(I25*D25,1)</f>
        <v>0</v>
      </c>
      <c r="K25" s="87">
        <f t="shared" ref="K25:L27" si="0">TRUNC(E25+G25+I25,1)</f>
        <v>25000</v>
      </c>
      <c r="L25" s="84">
        <f t="shared" si="0"/>
        <v>25000</v>
      </c>
      <c r="M25" s="83" t="s">
        <v>223</v>
      </c>
      <c r="N25" s="85" t="s">
        <v>256</v>
      </c>
      <c r="O25" s="85" t="s">
        <v>321</v>
      </c>
      <c r="P25" s="85" t="s">
        <v>224</v>
      </c>
      <c r="Q25" s="85" t="s">
        <v>224</v>
      </c>
      <c r="R25" s="85" t="s">
        <v>237</v>
      </c>
      <c r="S25" s="88"/>
      <c r="T25" s="88"/>
      <c r="U25" s="88"/>
      <c r="V25" s="88">
        <v>1</v>
      </c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5" t="s">
        <v>223</v>
      </c>
      <c r="AW25" s="85" t="s">
        <v>7</v>
      </c>
      <c r="AX25" s="85" t="s">
        <v>223</v>
      </c>
      <c r="AY25" s="85" t="s">
        <v>223</v>
      </c>
    </row>
    <row r="26" spans="1:51" ht="30" customHeight="1" x14ac:dyDescent="0.15">
      <c r="A26" s="83" t="s">
        <v>135</v>
      </c>
      <c r="B26" s="83" t="s">
        <v>129</v>
      </c>
      <c r="C26" s="83" t="s">
        <v>226</v>
      </c>
      <c r="D26" s="86">
        <f>D10*0.3</f>
        <v>0.11219999999999999</v>
      </c>
      <c r="E26" s="87">
        <f>단가대비표!O27</f>
        <v>0</v>
      </c>
      <c r="F26" s="84">
        <f>TRUNC(E26*D26,1)</f>
        <v>0</v>
      </c>
      <c r="G26" s="87">
        <f>단가대비표!P13</f>
        <v>199157</v>
      </c>
      <c r="H26" s="84">
        <f>TRUNC(G26*D26,1)</f>
        <v>22345.4</v>
      </c>
      <c r="I26" s="87">
        <f>단가대비표!V27</f>
        <v>0</v>
      </c>
      <c r="J26" s="84">
        <f>TRUNC(I26*D26,1)</f>
        <v>0</v>
      </c>
      <c r="K26" s="87">
        <f t="shared" si="0"/>
        <v>199157</v>
      </c>
      <c r="L26" s="84">
        <f t="shared" si="0"/>
        <v>22345.4</v>
      </c>
      <c r="M26" s="83" t="s">
        <v>223</v>
      </c>
      <c r="N26" s="85" t="s">
        <v>256</v>
      </c>
      <c r="O26" s="85" t="s">
        <v>321</v>
      </c>
      <c r="P26" s="85" t="s">
        <v>224</v>
      </c>
      <c r="Q26" s="85" t="s">
        <v>224</v>
      </c>
      <c r="R26" s="85" t="s">
        <v>237</v>
      </c>
      <c r="S26" s="88"/>
      <c r="T26" s="88"/>
      <c r="U26" s="88"/>
      <c r="V26" s="88">
        <v>1</v>
      </c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5" t="s">
        <v>223</v>
      </c>
      <c r="AW26" s="85" t="s">
        <v>7</v>
      </c>
      <c r="AX26" s="85" t="s">
        <v>223</v>
      </c>
      <c r="AY26" s="85" t="s">
        <v>223</v>
      </c>
    </row>
    <row r="27" spans="1:51" ht="30" customHeight="1" x14ac:dyDescent="0.15">
      <c r="A27" s="83" t="s">
        <v>39</v>
      </c>
      <c r="B27" s="83" t="s">
        <v>49</v>
      </c>
      <c r="C27" s="83" t="s">
        <v>246</v>
      </c>
      <c r="D27" s="86">
        <v>1</v>
      </c>
      <c r="E27" s="87">
        <f>TRUNC(SUMIF(V26:V27,RIGHTB(O27,1),H26:H27)*U27,2)</f>
        <v>670.36</v>
      </c>
      <c r="F27" s="84">
        <f>TRUNC(E27*D27,1)</f>
        <v>670.3</v>
      </c>
      <c r="G27" s="87">
        <v>0</v>
      </c>
      <c r="H27" s="84">
        <f>TRUNC(G27*D27,1)</f>
        <v>0</v>
      </c>
      <c r="I27" s="87">
        <v>0</v>
      </c>
      <c r="J27" s="84">
        <f>TRUNC(I27*D27,1)</f>
        <v>0</v>
      </c>
      <c r="K27" s="87">
        <f t="shared" si="0"/>
        <v>670.3</v>
      </c>
      <c r="L27" s="84">
        <f t="shared" si="0"/>
        <v>670.3</v>
      </c>
      <c r="M27" s="83" t="s">
        <v>223</v>
      </c>
      <c r="N27" s="85" t="s">
        <v>256</v>
      </c>
      <c r="O27" s="85" t="s">
        <v>254</v>
      </c>
      <c r="P27" s="85" t="s">
        <v>224</v>
      </c>
      <c r="Q27" s="85" t="s">
        <v>224</v>
      </c>
      <c r="R27" s="85" t="s">
        <v>224</v>
      </c>
      <c r="S27" s="88">
        <v>1</v>
      </c>
      <c r="T27" s="88">
        <v>0</v>
      </c>
      <c r="U27" s="88">
        <v>0.03</v>
      </c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5" t="s">
        <v>223</v>
      </c>
      <c r="AW27" s="85" t="s">
        <v>144</v>
      </c>
      <c r="AX27" s="85" t="s">
        <v>223</v>
      </c>
      <c r="AY27" s="85" t="s">
        <v>223</v>
      </c>
    </row>
    <row r="28" spans="1:51" ht="30" customHeight="1" x14ac:dyDescent="0.15">
      <c r="A28" s="83" t="s">
        <v>293</v>
      </c>
      <c r="B28" s="83" t="s">
        <v>223</v>
      </c>
      <c r="C28" s="83" t="s">
        <v>223</v>
      </c>
      <c r="D28" s="86"/>
      <c r="E28" s="87"/>
      <c r="F28" s="84">
        <f>SUM(F25:F27)</f>
        <v>25670.3</v>
      </c>
      <c r="G28" s="87"/>
      <c r="H28" s="84">
        <f>TRUNC(SUMIF(N26:N27,N24,H26:H27),0)</f>
        <v>22345</v>
      </c>
      <c r="I28" s="87"/>
      <c r="J28" s="84">
        <f>TRUNC(SUMIF(N26:N27,N24,J26:J27),0)</f>
        <v>0</v>
      </c>
      <c r="K28" s="87"/>
      <c r="L28" s="84">
        <f>F28+H28+J28</f>
        <v>48015.3</v>
      </c>
      <c r="M28" s="83" t="s">
        <v>223</v>
      </c>
      <c r="N28" s="85" t="s">
        <v>44</v>
      </c>
      <c r="O28" s="85" t="s">
        <v>44</v>
      </c>
      <c r="P28" s="85" t="s">
        <v>223</v>
      </c>
      <c r="Q28" s="85" t="s">
        <v>223</v>
      </c>
      <c r="R28" s="85" t="s">
        <v>223</v>
      </c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5" t="s">
        <v>223</v>
      </c>
      <c r="AW28" s="85" t="s">
        <v>223</v>
      </c>
      <c r="AX28" s="85" t="s">
        <v>223</v>
      </c>
      <c r="AY28" s="85" t="s">
        <v>223</v>
      </c>
    </row>
    <row r="29" spans="1:51" ht="30" customHeight="1" x14ac:dyDescent="0.15">
      <c r="A29" s="86"/>
      <c r="B29" s="86"/>
      <c r="C29" s="86"/>
      <c r="D29" s="86"/>
      <c r="E29" s="87"/>
      <c r="F29" s="84"/>
      <c r="G29" s="87"/>
      <c r="H29" s="84"/>
      <c r="I29" s="87"/>
      <c r="J29" s="84"/>
      <c r="K29" s="87"/>
      <c r="L29" s="84"/>
      <c r="M29" s="86"/>
    </row>
    <row r="30" spans="1:51" ht="30" customHeight="1" x14ac:dyDescent="0.15">
      <c r="A30" s="191" t="s">
        <v>285</v>
      </c>
      <c r="B30" s="191"/>
      <c r="C30" s="191"/>
      <c r="D30" s="191"/>
      <c r="E30" s="192"/>
      <c r="F30" s="193"/>
      <c r="G30" s="192"/>
      <c r="H30" s="193"/>
      <c r="I30" s="192"/>
      <c r="J30" s="193"/>
      <c r="K30" s="192"/>
      <c r="L30" s="193"/>
      <c r="M30" s="191"/>
      <c r="N30" s="82" t="s">
        <v>256</v>
      </c>
    </row>
    <row r="31" spans="1:51" ht="30" customHeight="1" x14ac:dyDescent="0.15">
      <c r="A31" s="86" t="s">
        <v>236</v>
      </c>
      <c r="B31" s="55" t="s">
        <v>218</v>
      </c>
      <c r="C31" s="86" t="s">
        <v>231</v>
      </c>
      <c r="D31" s="86">
        <v>1</v>
      </c>
      <c r="E31" s="87">
        <f>단가대비표!O6</f>
        <v>12000</v>
      </c>
      <c r="F31" s="84">
        <f>TRUNC(E31*D31,1)</f>
        <v>12000</v>
      </c>
      <c r="G31" s="87">
        <f>단가대비표!P28</f>
        <v>0</v>
      </c>
      <c r="H31" s="84">
        <f>TRUNC(G31*D31,1)</f>
        <v>0</v>
      </c>
      <c r="I31" s="87">
        <f>단가대비표!V32</f>
        <v>0</v>
      </c>
      <c r="J31" s="84">
        <f>TRUNC(I31*D31,1)</f>
        <v>0</v>
      </c>
      <c r="K31" s="87">
        <f t="shared" ref="K31:L33" si="1">TRUNC(E31+G31+I31,1)</f>
        <v>12000</v>
      </c>
      <c r="L31" s="84">
        <f t="shared" si="1"/>
        <v>12000</v>
      </c>
      <c r="M31" s="83" t="s">
        <v>223</v>
      </c>
      <c r="N31" s="85" t="s">
        <v>256</v>
      </c>
      <c r="O31" s="85" t="s">
        <v>321</v>
      </c>
      <c r="P31" s="85" t="s">
        <v>224</v>
      </c>
      <c r="Q31" s="85" t="s">
        <v>224</v>
      </c>
      <c r="R31" s="85" t="s">
        <v>237</v>
      </c>
      <c r="S31" s="88"/>
      <c r="T31" s="88"/>
      <c r="U31" s="88"/>
      <c r="V31" s="88">
        <v>1</v>
      </c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5" t="s">
        <v>223</v>
      </c>
      <c r="AW31" s="85" t="s">
        <v>7</v>
      </c>
      <c r="AX31" s="85" t="s">
        <v>223</v>
      </c>
      <c r="AY31" s="85" t="s">
        <v>223</v>
      </c>
    </row>
    <row r="32" spans="1:51" ht="30" customHeight="1" x14ac:dyDescent="0.15">
      <c r="A32" s="83" t="s">
        <v>135</v>
      </c>
      <c r="B32" s="83" t="s">
        <v>129</v>
      </c>
      <c r="C32" s="83" t="s">
        <v>226</v>
      </c>
      <c r="D32" s="86">
        <f>D10*0.15</f>
        <v>5.6099999999999997E-2</v>
      </c>
      <c r="E32" s="87">
        <f>단가대비표!O33</f>
        <v>0</v>
      </c>
      <c r="F32" s="84">
        <f>TRUNC(E32*D32,1)</f>
        <v>0</v>
      </c>
      <c r="G32" s="87">
        <f>단가대비표!P13</f>
        <v>199157</v>
      </c>
      <c r="H32" s="84">
        <f>TRUNC(G32*D32,1)</f>
        <v>11172.7</v>
      </c>
      <c r="I32" s="87">
        <f>단가대비표!V33</f>
        <v>0</v>
      </c>
      <c r="J32" s="84">
        <f>TRUNC(I32*D32,1)</f>
        <v>0</v>
      </c>
      <c r="K32" s="87">
        <f t="shared" si="1"/>
        <v>199157</v>
      </c>
      <c r="L32" s="84">
        <f t="shared" si="1"/>
        <v>11172.7</v>
      </c>
      <c r="M32" s="83" t="s">
        <v>223</v>
      </c>
      <c r="N32" s="85" t="s">
        <v>256</v>
      </c>
      <c r="O32" s="85" t="s">
        <v>321</v>
      </c>
      <c r="P32" s="85" t="s">
        <v>224</v>
      </c>
      <c r="Q32" s="85" t="s">
        <v>224</v>
      </c>
      <c r="R32" s="85" t="s">
        <v>237</v>
      </c>
      <c r="S32" s="88"/>
      <c r="T32" s="88"/>
      <c r="U32" s="88"/>
      <c r="V32" s="88">
        <v>1</v>
      </c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5" t="s">
        <v>223</v>
      </c>
      <c r="AW32" s="85" t="s">
        <v>7</v>
      </c>
      <c r="AX32" s="85" t="s">
        <v>223</v>
      </c>
      <c r="AY32" s="85" t="s">
        <v>223</v>
      </c>
    </row>
    <row r="33" spans="1:51" ht="30" customHeight="1" x14ac:dyDescent="0.15">
      <c r="A33" s="83" t="s">
        <v>39</v>
      </c>
      <c r="B33" s="83" t="s">
        <v>49</v>
      </c>
      <c r="C33" s="83" t="s">
        <v>246</v>
      </c>
      <c r="D33" s="86">
        <v>1</v>
      </c>
      <c r="E33" s="87">
        <f>TRUNC(SUMIF(V32:V33,RIGHTB(O33,1),H32:H33)*U33,2)</f>
        <v>335.18</v>
      </c>
      <c r="F33" s="84">
        <f>TRUNC(E33*D33,1)</f>
        <v>335.1</v>
      </c>
      <c r="G33" s="87">
        <v>0</v>
      </c>
      <c r="H33" s="84">
        <f>TRUNC(G33*D33,1)</f>
        <v>0</v>
      </c>
      <c r="I33" s="87">
        <v>0</v>
      </c>
      <c r="J33" s="84">
        <f>TRUNC(I33*D33,1)</f>
        <v>0</v>
      </c>
      <c r="K33" s="87">
        <f t="shared" si="1"/>
        <v>335.1</v>
      </c>
      <c r="L33" s="84">
        <f t="shared" si="1"/>
        <v>335.1</v>
      </c>
      <c r="M33" s="83" t="s">
        <v>223</v>
      </c>
      <c r="N33" s="85" t="s">
        <v>256</v>
      </c>
      <c r="O33" s="85" t="s">
        <v>254</v>
      </c>
      <c r="P33" s="85" t="s">
        <v>224</v>
      </c>
      <c r="Q33" s="85" t="s">
        <v>224</v>
      </c>
      <c r="R33" s="85" t="s">
        <v>224</v>
      </c>
      <c r="S33" s="88">
        <v>1</v>
      </c>
      <c r="T33" s="88">
        <v>0</v>
      </c>
      <c r="U33" s="88">
        <v>0.03</v>
      </c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5" t="s">
        <v>223</v>
      </c>
      <c r="AW33" s="85" t="s">
        <v>144</v>
      </c>
      <c r="AX33" s="85" t="s">
        <v>223</v>
      </c>
      <c r="AY33" s="85" t="s">
        <v>223</v>
      </c>
    </row>
    <row r="34" spans="1:51" ht="30" customHeight="1" x14ac:dyDescent="0.15">
      <c r="A34" s="83" t="s">
        <v>293</v>
      </c>
      <c r="B34" s="83" t="s">
        <v>223</v>
      </c>
      <c r="C34" s="83" t="s">
        <v>223</v>
      </c>
      <c r="D34" s="86"/>
      <c r="E34" s="87"/>
      <c r="F34" s="84">
        <f>SUM(F31:F33)</f>
        <v>12335.1</v>
      </c>
      <c r="G34" s="87"/>
      <c r="H34" s="84">
        <f>TRUNC(SUMIF(N32:N33,N30,H32:H33),0)</f>
        <v>11172</v>
      </c>
      <c r="I34" s="87"/>
      <c r="J34" s="84">
        <f>TRUNC(SUMIF(N32:N33,N30,J32:J33),0)</f>
        <v>0</v>
      </c>
      <c r="K34" s="87"/>
      <c r="L34" s="84">
        <f>F34+H34+J34</f>
        <v>23507.1</v>
      </c>
      <c r="M34" s="83" t="s">
        <v>223</v>
      </c>
      <c r="N34" s="85" t="s">
        <v>44</v>
      </c>
      <c r="O34" s="85" t="s">
        <v>44</v>
      </c>
      <c r="P34" s="85" t="s">
        <v>223</v>
      </c>
      <c r="Q34" s="85" t="s">
        <v>223</v>
      </c>
      <c r="R34" s="85" t="s">
        <v>223</v>
      </c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5" t="s">
        <v>223</v>
      </c>
      <c r="AW34" s="85" t="s">
        <v>223</v>
      </c>
      <c r="AX34" s="85" t="s">
        <v>223</v>
      </c>
      <c r="AY34" s="85" t="s">
        <v>223</v>
      </c>
    </row>
    <row r="35" spans="1:51" ht="30" customHeight="1" x14ac:dyDescent="0.15">
      <c r="A35" s="86"/>
      <c r="B35" s="86"/>
      <c r="C35" s="86"/>
      <c r="D35" s="86"/>
      <c r="E35" s="87"/>
      <c r="F35" s="84"/>
      <c r="G35" s="87"/>
      <c r="H35" s="84"/>
      <c r="I35" s="87"/>
      <c r="J35" s="84"/>
      <c r="K35" s="87"/>
      <c r="L35" s="84"/>
      <c r="M35" s="86"/>
    </row>
  </sheetData>
  <mergeCells count="52">
    <mergeCell ref="A24:M24"/>
    <mergeCell ref="A30:M30"/>
    <mergeCell ref="N2:N3"/>
    <mergeCell ref="O2:O3"/>
    <mergeCell ref="P2:P3"/>
    <mergeCell ref="A4:M4"/>
    <mergeCell ref="A9:M9"/>
    <mergeCell ref="A14:M14"/>
    <mergeCell ref="A19:M19"/>
    <mergeCell ref="Q2:Q3"/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  <mergeCell ref="V2:V3"/>
    <mergeCell ref="W2:W3"/>
    <mergeCell ref="X2:X3"/>
    <mergeCell ref="Y2:Y3"/>
    <mergeCell ref="R2:R3"/>
    <mergeCell ref="S2:S3"/>
    <mergeCell ref="T2:T3"/>
    <mergeCell ref="U2:U3"/>
    <mergeCell ref="AG2:AG3"/>
    <mergeCell ref="Z2:Z3"/>
    <mergeCell ref="AA2:AA3"/>
    <mergeCell ref="AB2:AB3"/>
    <mergeCell ref="AC2:AC3"/>
    <mergeCell ref="AD2:AD3"/>
    <mergeCell ref="AE2:AE3"/>
    <mergeCell ref="AF2:AF3"/>
    <mergeCell ref="AU2:AU3"/>
    <mergeCell ref="AV2:AV3"/>
    <mergeCell ref="AW2:AW3"/>
    <mergeCell ref="AP2:AP3"/>
    <mergeCell ref="AQ2:AQ3"/>
    <mergeCell ref="AR2:AR3"/>
    <mergeCell ref="AS2:AS3"/>
    <mergeCell ref="AT2:AT3"/>
    <mergeCell ref="AL2:AL3"/>
    <mergeCell ref="AM2:AM3"/>
    <mergeCell ref="AN2:AN3"/>
    <mergeCell ref="AO2:AO3"/>
    <mergeCell ref="AH2:AH3"/>
    <mergeCell ref="AI2:AI3"/>
    <mergeCell ref="AJ2:AJ3"/>
    <mergeCell ref="AK2:AK3"/>
  </mergeCells>
  <phoneticPr fontId="20" type="noConversion"/>
  <pageMargins left="0.78694444894790649" right="0.19666667282581329" top="0.39347222447395325" bottom="0.39347222447395325" header="0" footer="0"/>
  <pageSetup paperSize="9" scale="57" fitToHeight="0" orientation="landscape" draf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12</vt:i4>
      </vt:variant>
      <vt:variant>
        <vt:lpstr>이름이 지정된 범위</vt:lpstr>
      </vt:variant>
      <vt:variant>
        <vt:i4>4</vt:i4>
      </vt:variant>
    </vt:vector>
  </HeadingPairs>
  <TitlesOfParts>
    <vt:vector size="16" baseType="lpstr">
      <vt:lpstr>사업예산 요약</vt:lpstr>
      <vt:lpstr>원가계산서</vt:lpstr>
      <vt:lpstr>집계표</vt:lpstr>
      <vt:lpstr>내역서</vt:lpstr>
      <vt:lpstr>사업 전 전기요금</vt:lpstr>
      <vt:lpstr>사업 후 전기요금</vt:lpstr>
      <vt:lpstr>지급이자산출서</vt:lpstr>
      <vt:lpstr>일위대가목록</vt:lpstr>
      <vt:lpstr>일위대가</vt:lpstr>
      <vt:lpstr>단가대비표</vt:lpstr>
      <vt:lpstr>Sheet2</vt:lpstr>
      <vt:lpstr>Sheet3</vt:lpstr>
      <vt:lpstr>'사업 전 전기요금'!Print_Area</vt:lpstr>
      <vt:lpstr>'사업 후 전기요금'!Print_Area</vt:lpstr>
      <vt:lpstr>'사업예산 요약'!Print_Area</vt:lpstr>
      <vt:lpstr>지급이자산출서!Print_Area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revision>18</cp:revision>
  <dcterms:created xsi:type="dcterms:W3CDTF">2018-06-21T01:56:57Z</dcterms:created>
  <dcterms:modified xsi:type="dcterms:W3CDTF">2018-08-07T05:33:45Z</dcterms:modified>
  <cp:version>0906.0100.01</cp:version>
</cp:coreProperties>
</file>